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225" tabRatio="719"/>
  </bookViews>
  <sheets>
    <sheet name="分配表" sheetId="56" r:id="rId1"/>
    <sheet name="幼儿" sheetId="46" r:id="rId2"/>
    <sheet name="高中助学金" sheetId="47" r:id="rId3"/>
    <sheet name="高中免学费" sheetId="48" r:id="rId4"/>
    <sheet name="高中免费教科书" sheetId="49" r:id="rId5"/>
    <sheet name="中职（总）" sheetId="50" r:id="rId6"/>
    <sheet name="中职助学金（教育）" sheetId="51" r:id="rId7"/>
    <sheet name="中职助学金（人社）" sheetId="52" r:id="rId8"/>
    <sheet name="中职免学费（教育）" sheetId="53" r:id="rId9"/>
    <sheet name="中职免学费（人社）" sheetId="54" r:id="rId10"/>
    <sheet name="高校奖助学金" sheetId="57" r:id="rId11"/>
    <sheet name="本专科生奖助学金" sheetId="33" r:id="rId12"/>
    <sheet name="服兵役资助" sheetId="4" r:id="rId13"/>
    <sheet name="助学贷款奖补资金" sheetId="38" state="hidden" r:id="rId14"/>
    <sheet name="总表" sheetId="30" state="hidden" r:id="rId15"/>
    <sheet name="工作考核" sheetId="42" state="hidden" r:id="rId16"/>
    <sheet name="应还本息" sheetId="40" state="hidden" r:id="rId17"/>
    <sheet name="标准化建设" sheetId="41" state="hidden" r:id="rId18"/>
    <sheet name="计算表" sheetId="43" state="hidden" r:id="rId19"/>
    <sheet name="贷款规模" sheetId="39" state="hidden" r:id="rId20"/>
    <sheet name="湘财教指2021年68号" sheetId="17" state="hidden" r:id="rId21"/>
    <sheet name="湘财预2021年256号" sheetId="18" state="hidden" r:id="rId22"/>
    <sheet name="湘财预2021年309号" sheetId="15" state="hidden" r:id="rId23"/>
    <sheet name="湘财教指2021年78号" sheetId="1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q" localSheetId="11">[1]国家!#REF!</definedName>
    <definedName name="\q">[2]国家!#REF!</definedName>
    <definedName name="\z" localSheetId="11">[3]中央!#REF!</definedName>
    <definedName name="\z">[4]中央!#REF!</definedName>
    <definedName name="__PA7" localSheetId="11">'[5]SW-TEO'!#REF!</definedName>
    <definedName name="__PA7">'[6]SW-TEO'!#REF!</definedName>
    <definedName name="__PA8" localSheetId="11">'[5]SW-TEO'!#REF!</definedName>
    <definedName name="__PA8">'[6]SW-TEO'!#REF!</definedName>
    <definedName name="__PD1" localSheetId="11">'[5]SW-TEO'!#REF!</definedName>
    <definedName name="__PD1">'[6]SW-TEO'!#REF!</definedName>
    <definedName name="__PE12" localSheetId="11">'[5]SW-TEO'!#REF!</definedName>
    <definedName name="__PE12">'[6]SW-TEO'!#REF!</definedName>
    <definedName name="__PE13" localSheetId="11">'[5]SW-TEO'!#REF!</definedName>
    <definedName name="__PE13">'[6]SW-TEO'!#REF!</definedName>
    <definedName name="__PE6" localSheetId="11">'[5]SW-TEO'!#REF!</definedName>
    <definedName name="__PE6">'[6]SW-TEO'!#REF!</definedName>
    <definedName name="__PE7" localSheetId="11">'[5]SW-TEO'!#REF!</definedName>
    <definedName name="__PE7">'[6]SW-TEO'!#REF!</definedName>
    <definedName name="__PE8" localSheetId="11">'[5]SW-TEO'!#REF!</definedName>
    <definedName name="__PE8">'[6]SW-TEO'!#REF!</definedName>
    <definedName name="__PE9" localSheetId="11">'[5]SW-TEO'!#REF!</definedName>
    <definedName name="__PE9">'[6]SW-TEO'!#REF!</definedName>
    <definedName name="__PH1" localSheetId="11">'[5]SW-TEO'!#REF!</definedName>
    <definedName name="__PH1">'[6]SW-TEO'!#REF!</definedName>
    <definedName name="__PI1" localSheetId="11">'[5]SW-TEO'!#REF!</definedName>
    <definedName name="__PI1">'[6]SW-TEO'!#REF!</definedName>
    <definedName name="__PK1" localSheetId="11">'[5]SW-TEO'!#REF!</definedName>
    <definedName name="__PK1">'[6]SW-TEO'!#REF!</definedName>
    <definedName name="__PK3" localSheetId="11">'[5]SW-TEO'!#REF!</definedName>
    <definedName name="__PK3">'[6]SW-TEO'!#REF!</definedName>
    <definedName name="_6_其他" localSheetId="11">#REF!</definedName>
    <definedName name="_6_其他" localSheetId="12">#REF!</definedName>
    <definedName name="_6_其他" localSheetId="22">#REF!</definedName>
    <definedName name="_6_其他">#REF!</definedName>
    <definedName name="_Fill" localSheetId="11" hidden="1">[7]eqpmad2!#REF!</definedName>
    <definedName name="_Fill" hidden="1">[8]eqpmad2!#REF!</definedName>
    <definedName name="_xlnm._FilterDatabase" localSheetId="11" hidden="1">本专科生奖助学金!$7:$68</definedName>
    <definedName name="_xlnm._FilterDatabase" localSheetId="17" hidden="1">标准化建设!$A$4:$D$128</definedName>
    <definedName name="_xlnm._FilterDatabase" localSheetId="0" hidden="1">分配表!$A$8:$Q$165</definedName>
    <definedName name="_xlnm._FilterDatabase" localSheetId="4" hidden="1">高中免费教科书!$A$6:$F$165</definedName>
    <definedName name="_xlnm._FilterDatabase" localSheetId="3" hidden="1">高中免学费!$A$12:$T$171</definedName>
    <definedName name="_xlnm._FilterDatabase" localSheetId="2" hidden="1">高中助学金!$A$10:$T$171</definedName>
    <definedName name="_xlnm._FilterDatabase" localSheetId="18" hidden="1">计算表!$A$3:$P$132</definedName>
    <definedName name="_xlnm._FilterDatabase" localSheetId="23" hidden="1">湘财教指2021年78号!$A$7:$Y$125</definedName>
    <definedName name="_xlnm._FilterDatabase" localSheetId="21" hidden="1">湘财预2021年256号!$A$4:$J$188</definedName>
    <definedName name="_xlnm._FilterDatabase" localSheetId="22" hidden="1">湘财预2021年309号!$A$8:$Y$223</definedName>
    <definedName name="_xlnm._FilterDatabase" localSheetId="1" hidden="1">幼儿!$A$7:$V$175</definedName>
    <definedName name="_xlnm._FilterDatabase" localSheetId="13" hidden="1">助学贷款奖补资金!$A$4:$E$167</definedName>
    <definedName name="_xlnm._FilterDatabase" hidden="1">#REF!</definedName>
    <definedName name="_Order1" hidden="1">255</definedName>
    <definedName name="_Order2" hidden="1">255</definedName>
    <definedName name="_PA7" localSheetId="11">'[5]SW-TEO'!#REF!</definedName>
    <definedName name="_PA7">'[6]SW-TEO'!#REF!</definedName>
    <definedName name="_PA8" localSheetId="11">'[5]SW-TEO'!#REF!</definedName>
    <definedName name="_PA8">'[6]SW-TEO'!#REF!</definedName>
    <definedName name="_PD1" localSheetId="11">'[5]SW-TEO'!#REF!</definedName>
    <definedName name="_PD1">'[6]SW-TEO'!#REF!</definedName>
    <definedName name="_PE12" localSheetId="11">'[5]SW-TEO'!#REF!</definedName>
    <definedName name="_PE12">'[6]SW-TEO'!#REF!</definedName>
    <definedName name="_PE13" localSheetId="11">'[5]SW-TEO'!#REF!</definedName>
    <definedName name="_PE13">'[6]SW-TEO'!#REF!</definedName>
    <definedName name="_PE6" localSheetId="11">'[5]SW-TEO'!#REF!</definedName>
    <definedName name="_PE6">'[6]SW-TEO'!#REF!</definedName>
    <definedName name="_PE7" localSheetId="11">'[5]SW-TEO'!#REF!</definedName>
    <definedName name="_PE7">'[6]SW-TEO'!#REF!</definedName>
    <definedName name="_PE8" localSheetId="11">'[5]SW-TEO'!#REF!</definedName>
    <definedName name="_PE8">'[6]SW-TEO'!#REF!</definedName>
    <definedName name="_PE9" localSheetId="11">'[5]SW-TEO'!#REF!</definedName>
    <definedName name="_PE9">'[6]SW-TEO'!#REF!</definedName>
    <definedName name="_PH1" localSheetId="11">'[5]SW-TEO'!#REF!</definedName>
    <definedName name="_PH1">'[6]SW-TEO'!#REF!</definedName>
    <definedName name="_PI1" localSheetId="11">'[5]SW-TEO'!#REF!</definedName>
    <definedName name="_PI1">'[6]SW-TEO'!#REF!</definedName>
    <definedName name="_PK1" localSheetId="11">'[5]SW-TEO'!#REF!</definedName>
    <definedName name="_PK1">'[6]SW-TEO'!#REF!</definedName>
    <definedName name="_PK3" localSheetId="11">'[5]SW-TEO'!#REF!</definedName>
    <definedName name="_PK3">'[6]SW-TEO'!#REF!</definedName>
    <definedName name="a" localSheetId="11">#REF!</definedName>
    <definedName name="a" localSheetId="12">#REF!</definedName>
    <definedName name="a" localSheetId="22">#REF!</definedName>
    <definedName name="a">#REF!</definedName>
    <definedName name="ABC" localSheetId="11">#REF!</definedName>
    <definedName name="ABC" localSheetId="12">#REF!</definedName>
    <definedName name="ABC" localSheetId="22">#REF!</definedName>
    <definedName name="ABC">#REF!</definedName>
    <definedName name="ABD" localSheetId="11">#REF!</definedName>
    <definedName name="ABD" localSheetId="12">#REF!</definedName>
    <definedName name="ABD" localSheetId="22">#REF!</definedName>
    <definedName name="ABD">#REF!</definedName>
    <definedName name="AccessDatabase" hidden="1">"D:\文_件\省长专项\2000省长专项审批.mdb"</definedName>
    <definedName name="aiu_bottom" localSheetId="11">'[9]Financ. Overview'!#REF!</definedName>
    <definedName name="aiu_bottom">'[10]Financ. Overview'!#REF!</definedName>
    <definedName name="Bust" localSheetId="11">[11]MWNANSSQ!$C$31</definedName>
    <definedName name="Bust">[11]MWNANSSQ!$C$31</definedName>
    <definedName name="Continue" localSheetId="11">[11]MWNANSSQ!$C$9</definedName>
    <definedName name="Continue">[11]MWNANSSQ!$C$9</definedName>
    <definedName name="data" localSheetId="11">#REF!</definedName>
    <definedName name="data" localSheetId="12">#REF!</definedName>
    <definedName name="data" localSheetId="22">#REF!</definedName>
    <definedName name="data">#REF!</definedName>
    <definedName name="_xlnm.Database" hidden="1">[12]PKx!$A$1:$AP$622</definedName>
    <definedName name="database2" localSheetId="11">#REF!</definedName>
    <definedName name="database2" localSheetId="12">#REF!</definedName>
    <definedName name="database2" localSheetId="22">#REF!</definedName>
    <definedName name="database2">#REF!</definedName>
    <definedName name="database3" localSheetId="11">#REF!</definedName>
    <definedName name="database3" localSheetId="12">#REF!</definedName>
    <definedName name="database3" localSheetId="22">#REF!</definedName>
    <definedName name="database3">#REF!</definedName>
    <definedName name="Documents_array" localSheetId="11">[11]MWNANSSQ!$B$1:$B$16</definedName>
    <definedName name="Documents_array">[11]MWNANSSQ!$B$1:$B$16</definedName>
    <definedName name="FRC">[13]Main!$C$9</definedName>
    <definedName name="gxxe2003" localSheetId="11">[14]P1012001!$A$6:$E$117</definedName>
    <definedName name="gxxe2003">[14]P1012001!$A$6:$E$117</definedName>
    <definedName name="gxxe20032">[15]P1012001!$A$6:$E$117</definedName>
    <definedName name="Hello" localSheetId="11">[11]MWNANSSQ!$A$15</definedName>
    <definedName name="Hello">[11]MWNANSSQ!$A$15</definedName>
    <definedName name="hhhh" localSheetId="11">#REF!</definedName>
    <definedName name="hhhh" localSheetId="12">#REF!</definedName>
    <definedName name="hhhh" localSheetId="22">#REF!</definedName>
    <definedName name="hhhh">#REF!</definedName>
    <definedName name="hostfee" localSheetId="11">'[9]Financ. Overview'!$H$12</definedName>
    <definedName name="hostfee">'[10]Financ. Overview'!$H$12</definedName>
    <definedName name="hraiu_bottom" localSheetId="11">'[9]Financ. Overview'!#REF!</definedName>
    <definedName name="hraiu_bottom">'[10]Financ. Overview'!#REF!</definedName>
    <definedName name="hvac" localSheetId="11">'[9]Financ. Overview'!#REF!</definedName>
    <definedName name="hvac">'[10]Financ. Overview'!#REF!</definedName>
    <definedName name="HWSheet">1</definedName>
    <definedName name="kkkk" localSheetId="11">#REF!</definedName>
    <definedName name="kkkk" localSheetId="12">#REF!</definedName>
    <definedName name="kkkk" localSheetId="22">#REF!</definedName>
    <definedName name="kkkk">#REF!</definedName>
    <definedName name="MakeIt" localSheetId="11">[11]MWNANSSQ!$A$26</definedName>
    <definedName name="MakeIt">[11]MWNANSSQ!$A$26</definedName>
    <definedName name="Module.Prix_SMC" localSheetId="11">Module.Prix_SMC</definedName>
    <definedName name="Module.Prix_SMC" localSheetId="12">服兵役资助!Module.Prix_SMC</definedName>
    <definedName name="Module.Prix_SMC" localSheetId="22">湘财预2021年309号!Module.Prix_SMC</definedName>
    <definedName name="Module.Prix_SMC">服兵役资助!Module.Prix_SMC</definedName>
    <definedName name="Morning" localSheetId="11">[11]MWNANSSQ!$C$39</definedName>
    <definedName name="Morning">[11]MWNANSSQ!$C$39</definedName>
    <definedName name="OS" localSheetId="11">[16]Open!#REF!</definedName>
    <definedName name="OS">[17]Open!#REF!</definedName>
    <definedName name="Poppy" localSheetId="11">[11]MWNANSSQ!$C$27</definedName>
    <definedName name="Poppy">[11]MWNANSSQ!$C$27</definedName>
    <definedName name="pr_toolbox" localSheetId="11">[9]Toolbox!$A$3:$I$80</definedName>
    <definedName name="pr_toolbox">[10]Toolbox!$A$3:$I$80</definedName>
    <definedName name="_xlnm.Print_Area" localSheetId="11">本专科生奖助学金!$A$1:$V$68</definedName>
    <definedName name="_xlnm.Print_Area" localSheetId="12">服兵役资助!$A$2:$AQ$63</definedName>
    <definedName name="_xlnm.Print_Area" localSheetId="2">高中助学金!$A$2:$P$174</definedName>
    <definedName name="_xlnm.Print_Area" localSheetId="23">#REF!</definedName>
    <definedName name="_xlnm.Print_Area" localSheetId="22">#REF!</definedName>
    <definedName name="_xlnm.Print_Area" localSheetId="1">幼儿!$A$1:$V$175</definedName>
    <definedName name="_xlnm.Print_Area" localSheetId="8">'中职免学费（教育）'!$A:$M</definedName>
    <definedName name="_xlnm.Print_Area" localSheetId="6">'中职助学金（教育）'!$A:$N</definedName>
    <definedName name="_xlnm.Print_Area" localSheetId="7">'中职助学金（人社）'!$A:$O</definedName>
    <definedName name="_xlnm.Print_Area">#REF!</definedName>
    <definedName name="Print_Area_MI" localSheetId="11">[1]国家!#REF!</definedName>
    <definedName name="Print_Area_MI">[2]国家!#REF!</definedName>
    <definedName name="_xlnm.Print_Titles" localSheetId="11">本专科生奖助学金!$4:$7</definedName>
    <definedName name="_xlnm.Print_Titles" localSheetId="12">服兵役资助!$6:$9</definedName>
    <definedName name="_xlnm.Print_Titles" localSheetId="4">高中免费教科书!$3:$3</definedName>
    <definedName name="_xlnm.Print_Titles" localSheetId="3">高中免学费!$6:$8</definedName>
    <definedName name="_xlnm.Print_Titles" localSheetId="2">高中助学金!$5:$8</definedName>
    <definedName name="_xlnm.Print_Titles" localSheetId="23">湘财教指2021年78号!$4:$6</definedName>
    <definedName name="_xlnm.Print_Titles" localSheetId="21">湘财预2021年256号!$4:$4</definedName>
    <definedName name="_xlnm.Print_Titles" localSheetId="22">湘财预2021年309号!$4:$6</definedName>
    <definedName name="_xlnm.Print_Titles" localSheetId="16">应还本息!$A$4:$IV$5</definedName>
    <definedName name="_xlnm.Print_Titles" localSheetId="1">幼儿!$3:$4</definedName>
    <definedName name="_xlnm.Print_Titles" localSheetId="5">'中职（总）'!$5:$7</definedName>
    <definedName name="_xlnm.Print_Titles" localSheetId="8">'中职免学费（教育）'!$4:$5</definedName>
    <definedName name="_xlnm.Print_Titles" localSheetId="9">'中职免学费（人社）'!$4:$5</definedName>
    <definedName name="_xlnm.Print_Titles" localSheetId="6">'中职助学金（教育）'!$4:$6</definedName>
    <definedName name="_xlnm.Print_Titles" localSheetId="7">'中职助学金（人社）'!$4:$6</definedName>
    <definedName name="_xlnm.Print_Titles">#N/A</definedName>
    <definedName name="Prix_SMC" localSheetId="11">Prix_SMC</definedName>
    <definedName name="Prix_SMC" localSheetId="12">服兵役资助!Prix_SMC</definedName>
    <definedName name="Prix_SMC" localSheetId="22">湘财预2021年309号!Prix_SMC</definedName>
    <definedName name="Prix_SMC">服兵役资助!Prix_SMC</definedName>
    <definedName name="s_c_list">[18]Toolbox!$A$7:$H$969</definedName>
    <definedName name="SCG" localSheetId="11">'[19]G.1R-Shou COP Gf'!#REF!</definedName>
    <definedName name="SCG">'[20]G.1R-Shou COP Gf'!#REF!</definedName>
    <definedName name="sdlfee" localSheetId="11">'[9]Financ. Overview'!$H$13</definedName>
    <definedName name="sdlfee">'[10]Financ. Overview'!$H$13</definedName>
    <definedName name="solar_ratio" localSheetId="11">'[21]POWER ASSUMPTIONS'!$H$7</definedName>
    <definedName name="solar_ratio">'[22]POWER ASSUMPTIONS'!$H$7</definedName>
    <definedName name="ss7fee" localSheetId="11">'[9]Financ. Overview'!$H$18</definedName>
    <definedName name="ss7fee">'[10]Financ. Overview'!$H$18</definedName>
    <definedName name="subsfee" localSheetId="11">'[9]Financ. Overview'!$H$14</definedName>
    <definedName name="subsfee">'[10]Financ. Overview'!$H$14</definedName>
    <definedName name="toolbox" localSheetId="11">[23]Toolbox!$C$5:$T$1578</definedName>
    <definedName name="toolbox">[24]Toolbox!$C$5:$T$1578</definedName>
    <definedName name="V5.1Fee" localSheetId="11">'[9]Financ. Overview'!$H$15</definedName>
    <definedName name="V5.1Fee">'[10]Financ. Overview'!$H$15</definedName>
    <definedName name="Z32_Cost_red" localSheetId="11">'[9]Financ. Overview'!#REF!</definedName>
    <definedName name="Z32_Cost_red">'[10]Financ. Overview'!#REF!</definedName>
    <definedName name="处室" localSheetId="11">#REF!</definedName>
    <definedName name="处室" localSheetId="12">#REF!</definedName>
    <definedName name="处室" localSheetId="22">#REF!</definedName>
    <definedName name="处室">#REF!</definedName>
    <definedName name="汇率" localSheetId="11">#REF!</definedName>
    <definedName name="汇率" localSheetId="12">#REF!</definedName>
    <definedName name="汇率" localSheetId="22">#REF!</definedName>
    <definedName name="汇率">#REF!</definedName>
    <definedName name="基金处室" localSheetId="11">#REF!</definedName>
    <definedName name="基金处室" localSheetId="12">#REF!</definedName>
    <definedName name="基金处室" localSheetId="22">#REF!</definedName>
    <definedName name="基金处室">#REF!</definedName>
    <definedName name="基金金额" localSheetId="11">#REF!</definedName>
    <definedName name="基金金额" localSheetId="12">#REF!</definedName>
    <definedName name="基金金额" localSheetId="22">#REF!</definedName>
    <definedName name="基金金额">#REF!</definedName>
    <definedName name="基金科目" localSheetId="11">#REF!</definedName>
    <definedName name="基金科目" localSheetId="12">#REF!</definedName>
    <definedName name="基金科目" localSheetId="22">#REF!</definedName>
    <definedName name="基金科目">#REF!</definedName>
    <definedName name="基金类型" localSheetId="11">#REF!</definedName>
    <definedName name="基金类型" localSheetId="12">#REF!</definedName>
    <definedName name="基金类型" localSheetId="22">#REF!</definedName>
    <definedName name="基金类型">#REF!</definedName>
    <definedName name="金额" localSheetId="11">#REF!</definedName>
    <definedName name="金额" localSheetId="12">#REF!</definedName>
    <definedName name="金额" localSheetId="22">#REF!</definedName>
    <definedName name="金额">#REF!</definedName>
    <definedName name="科目" localSheetId="11">#REF!</definedName>
    <definedName name="科目" localSheetId="12">#REF!</definedName>
    <definedName name="科目" localSheetId="22">#REF!</definedName>
    <definedName name="科目">#REF!</definedName>
    <definedName name="类型" localSheetId="11">#REF!</definedName>
    <definedName name="类型" localSheetId="12">#REF!</definedName>
    <definedName name="类型" localSheetId="22">#REF!</definedName>
    <definedName name="类型">#REF!</definedName>
    <definedName name="全额差额比例" localSheetId="11">'[25]C01-1'!#REF!</definedName>
    <definedName name="全额差额比例">'[25]C01-1'!#REF!</definedName>
    <definedName name="生产列1" localSheetId="11">#REF!</definedName>
    <definedName name="生产列1" localSheetId="12">#REF!</definedName>
    <definedName name="生产列1" localSheetId="22">#REF!</definedName>
    <definedName name="生产列1">#REF!</definedName>
    <definedName name="生产列11" localSheetId="11">#REF!</definedName>
    <definedName name="生产列11" localSheetId="12">#REF!</definedName>
    <definedName name="生产列11" localSheetId="22">#REF!</definedName>
    <definedName name="生产列11">#REF!</definedName>
    <definedName name="生产列15" localSheetId="11">#REF!</definedName>
    <definedName name="生产列15" localSheetId="12">#REF!</definedName>
    <definedName name="生产列15" localSheetId="22">#REF!</definedName>
    <definedName name="生产列15">#REF!</definedName>
    <definedName name="生产列16" localSheetId="11">#REF!</definedName>
    <definedName name="生产列16" localSheetId="12">#REF!</definedName>
    <definedName name="生产列16" localSheetId="22">#REF!</definedName>
    <definedName name="生产列16">#REF!</definedName>
    <definedName name="生产列17" localSheetId="11">#REF!</definedName>
    <definedName name="生产列17" localSheetId="12">#REF!</definedName>
    <definedName name="生产列17" localSheetId="22">#REF!</definedName>
    <definedName name="生产列17">#REF!</definedName>
    <definedName name="生产列19" localSheetId="11">#REF!</definedName>
    <definedName name="生产列19" localSheetId="12">#REF!</definedName>
    <definedName name="生产列19" localSheetId="22">#REF!</definedName>
    <definedName name="生产列19">#REF!</definedName>
    <definedName name="生产列2" localSheetId="11">#REF!</definedName>
    <definedName name="生产列2" localSheetId="12">#REF!</definedName>
    <definedName name="生产列2" localSheetId="22">#REF!</definedName>
    <definedName name="生产列2">#REF!</definedName>
    <definedName name="生产列20" localSheetId="11">#REF!</definedName>
    <definedName name="生产列20" localSheetId="12">#REF!</definedName>
    <definedName name="生产列20" localSheetId="22">#REF!</definedName>
    <definedName name="生产列20">#REF!</definedName>
    <definedName name="生产列3" localSheetId="11">#REF!</definedName>
    <definedName name="生产列3" localSheetId="12">#REF!</definedName>
    <definedName name="生产列3" localSheetId="22">#REF!</definedName>
    <definedName name="生产列3">#REF!</definedName>
    <definedName name="生产列4" localSheetId="11">#REF!</definedName>
    <definedName name="生产列4" localSheetId="12">#REF!</definedName>
    <definedName name="生产列4" localSheetId="22">#REF!</definedName>
    <definedName name="生产列4">#REF!</definedName>
    <definedName name="生产列5" localSheetId="11">#REF!</definedName>
    <definedName name="生产列5" localSheetId="12">#REF!</definedName>
    <definedName name="生产列5" localSheetId="22">#REF!</definedName>
    <definedName name="生产列5">#REF!</definedName>
    <definedName name="生产列6" localSheetId="11">#REF!</definedName>
    <definedName name="生产列6" localSheetId="12">#REF!</definedName>
    <definedName name="生产列6" localSheetId="22">#REF!</definedName>
    <definedName name="生产列6">#REF!</definedName>
    <definedName name="生产列7" localSheetId="11">#REF!</definedName>
    <definedName name="生产列7" localSheetId="12">#REF!</definedName>
    <definedName name="生产列7" localSheetId="22">#REF!</definedName>
    <definedName name="生产列7">#REF!</definedName>
    <definedName name="生产列8" localSheetId="11">#REF!</definedName>
    <definedName name="生产列8" localSheetId="12">#REF!</definedName>
    <definedName name="生产列8" localSheetId="22">#REF!</definedName>
    <definedName name="生产列8">#REF!</definedName>
    <definedName name="生产列9" localSheetId="11">#REF!</definedName>
    <definedName name="生产列9" localSheetId="12">#REF!</definedName>
    <definedName name="生产列9" localSheetId="22">#REF!</definedName>
    <definedName name="生产列9">#REF!</definedName>
    <definedName name="生产期" localSheetId="11">#REF!</definedName>
    <definedName name="生产期" localSheetId="12">#REF!</definedName>
    <definedName name="生产期" localSheetId="22">#REF!</definedName>
    <definedName name="生产期">#REF!</definedName>
    <definedName name="生产期1" localSheetId="11">#REF!</definedName>
    <definedName name="生产期1" localSheetId="12">#REF!</definedName>
    <definedName name="生产期1" localSheetId="22">#REF!</definedName>
    <definedName name="生产期1">#REF!</definedName>
    <definedName name="生产期11" localSheetId="11">#REF!</definedName>
    <definedName name="生产期11" localSheetId="12">#REF!</definedName>
    <definedName name="生产期11" localSheetId="22">#REF!</definedName>
    <definedName name="生产期11">#REF!</definedName>
    <definedName name="生产期123" localSheetId="11">#REF!</definedName>
    <definedName name="生产期123" localSheetId="12">#REF!</definedName>
    <definedName name="生产期123" localSheetId="22">#REF!</definedName>
    <definedName name="生产期123">#REF!</definedName>
    <definedName name="生产期15" localSheetId="11">#REF!</definedName>
    <definedName name="生产期15" localSheetId="12">#REF!</definedName>
    <definedName name="生产期15" localSheetId="22">#REF!</definedName>
    <definedName name="生产期15">#REF!</definedName>
    <definedName name="生产期16" localSheetId="11">#REF!</definedName>
    <definedName name="生产期16" localSheetId="12">#REF!</definedName>
    <definedName name="生产期16" localSheetId="22">#REF!</definedName>
    <definedName name="生产期16">#REF!</definedName>
    <definedName name="生产期17" localSheetId="11">#REF!</definedName>
    <definedName name="生产期17" localSheetId="12">#REF!</definedName>
    <definedName name="生产期17" localSheetId="22">#REF!</definedName>
    <definedName name="生产期17">#REF!</definedName>
    <definedName name="生产期19" localSheetId="11">#REF!</definedName>
    <definedName name="生产期19" localSheetId="12">#REF!</definedName>
    <definedName name="生产期19" localSheetId="22">#REF!</definedName>
    <definedName name="生产期19">#REF!</definedName>
    <definedName name="生产期2" localSheetId="11">#REF!</definedName>
    <definedName name="生产期2" localSheetId="12">#REF!</definedName>
    <definedName name="生产期2" localSheetId="22">#REF!</definedName>
    <definedName name="生产期2">#REF!</definedName>
    <definedName name="生产期20" localSheetId="11">#REF!</definedName>
    <definedName name="生产期20" localSheetId="12">#REF!</definedName>
    <definedName name="生产期20" localSheetId="22">#REF!</definedName>
    <definedName name="生产期20">#REF!</definedName>
    <definedName name="生产期3" localSheetId="11">#REF!</definedName>
    <definedName name="生产期3" localSheetId="12">#REF!</definedName>
    <definedName name="生产期3" localSheetId="22">#REF!</definedName>
    <definedName name="生产期3">#REF!</definedName>
    <definedName name="生产期4" localSheetId="11">#REF!</definedName>
    <definedName name="生产期4" localSheetId="12">#REF!</definedName>
    <definedName name="生产期4" localSheetId="22">#REF!</definedName>
    <definedName name="生产期4">#REF!</definedName>
    <definedName name="生产期5" localSheetId="11">#REF!</definedName>
    <definedName name="生产期5" localSheetId="12">#REF!</definedName>
    <definedName name="生产期5" localSheetId="22">#REF!</definedName>
    <definedName name="生产期5">#REF!</definedName>
    <definedName name="生产期6" localSheetId="11">#REF!</definedName>
    <definedName name="生产期6" localSheetId="12">#REF!</definedName>
    <definedName name="生产期6" localSheetId="22">#REF!</definedName>
    <definedName name="生产期6">#REF!</definedName>
    <definedName name="生产期7" localSheetId="11">#REF!</definedName>
    <definedName name="生产期7" localSheetId="12">#REF!</definedName>
    <definedName name="生产期7" localSheetId="22">#REF!</definedName>
    <definedName name="生产期7">#REF!</definedName>
    <definedName name="生产期8" localSheetId="11">#REF!</definedName>
    <definedName name="生产期8" localSheetId="12">#REF!</definedName>
    <definedName name="生产期8" localSheetId="22">#REF!</definedName>
    <definedName name="生产期8">#REF!</definedName>
    <definedName name="生产期9" localSheetId="11">#REF!</definedName>
    <definedName name="生产期9" localSheetId="12">#REF!</definedName>
    <definedName name="生产期9" localSheetId="22">#REF!</definedName>
    <definedName name="生产期9">#REF!</definedName>
    <definedName name="四季度" localSheetId="11">'[25]C01-1'!#REF!</definedName>
    <definedName name="四季度">'[25]C01-1'!#REF!</definedName>
    <definedName name="位次d" localSheetId="11">[26]四月份月报!#REF!</definedName>
    <definedName name="位次d">[27]四月份月报!#REF!</definedName>
    <definedName name="性别" localSheetId="11">[28]基础编码!$H$2:$H$3</definedName>
    <definedName name="性别">[28]基础编码!$H$2:$H$3</definedName>
    <definedName name="性别2" localSheetId="11">[29]基础编码!$H$2:$H$3</definedName>
    <definedName name="性别2">[30]基础编码!$H$2:$H$3</definedName>
    <definedName name="学历" localSheetId="11">[28]基础编码!$S$2:$S$9</definedName>
    <definedName name="学历">[28]基础编码!$S$2:$S$9</definedName>
    <definedName name="支出">[31]P1012001!$A$6:$E$117</definedName>
  </definedNames>
  <calcPr calcId="145621" iterate="1"/>
</workbook>
</file>

<file path=xl/calcChain.xml><?xml version="1.0" encoding="utf-8"?>
<calcChain xmlns="http://schemas.openxmlformats.org/spreadsheetml/2006/main">
  <c r="M9" i="47" l="1"/>
  <c r="E9" i="47"/>
  <c r="S223" i="15"/>
  <c r="M223" i="15"/>
  <c r="F223" i="15"/>
  <c r="E223" i="15"/>
  <c r="S222" i="15"/>
  <c r="M222" i="15"/>
  <c r="F222" i="15"/>
  <c r="E222" i="15"/>
  <c r="S221" i="15"/>
  <c r="M221" i="15"/>
  <c r="F221" i="15"/>
  <c r="E221" i="15"/>
  <c r="S220" i="15"/>
  <c r="M220" i="15"/>
  <c r="F220" i="15"/>
  <c r="E220" i="15"/>
  <c r="S219" i="15"/>
  <c r="M219" i="15"/>
  <c r="F219" i="15"/>
  <c r="E219" i="15"/>
  <c r="S218" i="15"/>
  <c r="M218" i="15"/>
  <c r="F218" i="15"/>
  <c r="E218" i="15"/>
  <c r="S217" i="15"/>
  <c r="M217" i="15"/>
  <c r="F217" i="15"/>
  <c r="E217" i="15"/>
  <c r="S216" i="15"/>
  <c r="M216" i="15"/>
  <c r="F216" i="15"/>
  <c r="E216" i="15"/>
  <c r="S215" i="15"/>
  <c r="M215" i="15"/>
  <c r="M211" i="15" s="1"/>
  <c r="F215" i="15"/>
  <c r="E215" i="15"/>
  <c r="H214" i="15"/>
  <c r="E214" i="15"/>
  <c r="H213" i="15"/>
  <c r="E213" i="15"/>
  <c r="X212" i="15"/>
  <c r="V212" i="15"/>
  <c r="U212" i="15"/>
  <c r="T212" i="15"/>
  <c r="S212" i="15"/>
  <c r="P212" i="15"/>
  <c r="N212" i="15"/>
  <c r="M212" i="15"/>
  <c r="J212" i="15"/>
  <c r="I212" i="15"/>
  <c r="E212" i="15" s="1"/>
  <c r="H212" i="15"/>
  <c r="F212" i="15"/>
  <c r="D212" i="15"/>
  <c r="X211" i="15"/>
  <c r="W211" i="15"/>
  <c r="V211" i="15"/>
  <c r="U211" i="15"/>
  <c r="T211" i="15"/>
  <c r="S211" i="15"/>
  <c r="Q211" i="15"/>
  <c r="P211" i="15"/>
  <c r="O211" i="15"/>
  <c r="N211" i="15"/>
  <c r="E211" i="15" s="1"/>
  <c r="J211" i="15"/>
  <c r="I211" i="15"/>
  <c r="H211" i="15"/>
  <c r="D211" i="15"/>
  <c r="S210" i="15"/>
  <c r="M210" i="15"/>
  <c r="F210" i="15"/>
  <c r="E210" i="15"/>
  <c r="S209" i="15"/>
  <c r="M209" i="15"/>
  <c r="F209" i="15"/>
  <c r="E209" i="15"/>
  <c r="S208" i="15"/>
  <c r="M208" i="15"/>
  <c r="F208" i="15"/>
  <c r="E208" i="15"/>
  <c r="S207" i="15"/>
  <c r="M207" i="15"/>
  <c r="F207" i="15"/>
  <c r="E207" i="15"/>
  <c r="S206" i="15"/>
  <c r="M206" i="15"/>
  <c r="F206" i="15"/>
  <c r="E206" i="15"/>
  <c r="S205" i="15"/>
  <c r="M205" i="15"/>
  <c r="F205" i="15"/>
  <c r="E205" i="15"/>
  <c r="S204" i="15"/>
  <c r="M204" i="15"/>
  <c r="F204" i="15"/>
  <c r="E204" i="15"/>
  <c r="S203" i="15"/>
  <c r="M203" i="15"/>
  <c r="F203" i="15"/>
  <c r="E203" i="15"/>
  <c r="S202" i="15"/>
  <c r="M202" i="15"/>
  <c r="F202" i="15"/>
  <c r="E202" i="15"/>
  <c r="S201" i="15"/>
  <c r="M201" i="15"/>
  <c r="F201" i="15"/>
  <c r="E201" i="15"/>
  <c r="S200" i="15"/>
  <c r="M200" i="15"/>
  <c r="F200" i="15"/>
  <c r="E200" i="15"/>
  <c r="S199" i="15"/>
  <c r="M199" i="15"/>
  <c r="F199" i="15"/>
  <c r="E199" i="15"/>
  <c r="S198" i="15"/>
  <c r="M198" i="15"/>
  <c r="F198" i="15"/>
  <c r="E198" i="15"/>
  <c r="S197" i="15"/>
  <c r="M197" i="15"/>
  <c r="F197" i="15"/>
  <c r="E197" i="15"/>
  <c r="H196" i="15"/>
  <c r="H193" i="15" s="1"/>
  <c r="E196" i="15"/>
  <c r="H195" i="15"/>
  <c r="E195" i="15"/>
  <c r="X194" i="15"/>
  <c r="W194" i="15"/>
  <c r="V194" i="15"/>
  <c r="U194" i="15"/>
  <c r="T194" i="15"/>
  <c r="Q194" i="15"/>
  <c r="P194" i="15"/>
  <c r="O194" i="15"/>
  <c r="N194" i="15"/>
  <c r="M194" i="15"/>
  <c r="J194" i="15"/>
  <c r="I194" i="15"/>
  <c r="D194" i="15"/>
  <c r="X193" i="15"/>
  <c r="W193" i="15"/>
  <c r="V193" i="15"/>
  <c r="U193" i="15"/>
  <c r="F193" i="15" s="1"/>
  <c r="T193" i="15"/>
  <c r="Q193" i="15"/>
  <c r="P193" i="15"/>
  <c r="O193" i="15"/>
  <c r="N193" i="15"/>
  <c r="M193" i="15"/>
  <c r="J193" i="15"/>
  <c r="E193" i="15" s="1"/>
  <c r="I193" i="15"/>
  <c r="D193" i="15"/>
  <c r="S192" i="15"/>
  <c r="M192" i="15"/>
  <c r="F192" i="15"/>
  <c r="E192" i="15"/>
  <c r="S191" i="15"/>
  <c r="M191" i="15"/>
  <c r="F191" i="15"/>
  <c r="E191" i="15"/>
  <c r="S190" i="15"/>
  <c r="M190" i="15"/>
  <c r="F190" i="15"/>
  <c r="E190" i="15"/>
  <c r="S189" i="15"/>
  <c r="M189" i="15"/>
  <c r="F189" i="15"/>
  <c r="E189" i="15"/>
  <c r="S188" i="15"/>
  <c r="F188" i="15"/>
  <c r="E188" i="15"/>
  <c r="S187" i="15"/>
  <c r="F187" i="15"/>
  <c r="E187" i="15"/>
  <c r="S186" i="15"/>
  <c r="S183" i="15" s="1"/>
  <c r="M186" i="15"/>
  <c r="F186" i="15"/>
  <c r="E186" i="15"/>
  <c r="H185" i="15"/>
  <c r="E185" i="15"/>
  <c r="H184" i="15"/>
  <c r="H183" i="15" s="1"/>
  <c r="E184" i="15"/>
  <c r="X183" i="15"/>
  <c r="W183" i="15"/>
  <c r="V183" i="15"/>
  <c r="U183" i="15"/>
  <c r="T183" i="15"/>
  <c r="P183" i="15"/>
  <c r="N183" i="15"/>
  <c r="M183" i="15"/>
  <c r="J183" i="15"/>
  <c r="I183" i="15"/>
  <c r="F183" i="15"/>
  <c r="D183" i="15"/>
  <c r="X182" i="15"/>
  <c r="W182" i="15"/>
  <c r="V182" i="15"/>
  <c r="U182" i="15"/>
  <c r="F182" i="15" s="1"/>
  <c r="T182" i="15"/>
  <c r="S182" i="15"/>
  <c r="Q182" i="15"/>
  <c r="P182" i="15"/>
  <c r="O182" i="15"/>
  <c r="N182" i="15"/>
  <c r="E182" i="15" s="1"/>
  <c r="M182" i="15"/>
  <c r="J182" i="15"/>
  <c r="I182" i="15"/>
  <c r="H182" i="15"/>
  <c r="D182" i="15"/>
  <c r="S181" i="15"/>
  <c r="M181" i="15"/>
  <c r="F181" i="15"/>
  <c r="E181" i="15"/>
  <c r="S180" i="15"/>
  <c r="M180" i="15"/>
  <c r="F180" i="15"/>
  <c r="E180" i="15"/>
  <c r="S179" i="15"/>
  <c r="M179" i="15"/>
  <c r="F179" i="15"/>
  <c r="E179" i="15"/>
  <c r="S178" i="15"/>
  <c r="M178" i="15"/>
  <c r="F178" i="15"/>
  <c r="E178" i="15"/>
  <c r="S177" i="15"/>
  <c r="M177" i="15"/>
  <c r="F177" i="15"/>
  <c r="E177" i="15"/>
  <c r="S176" i="15"/>
  <c r="M176" i="15"/>
  <c r="F176" i="15"/>
  <c r="E176" i="15"/>
  <c r="S175" i="15"/>
  <c r="M175" i="15"/>
  <c r="F175" i="15"/>
  <c r="E175" i="15"/>
  <c r="S174" i="15"/>
  <c r="M174" i="15"/>
  <c r="F174" i="15"/>
  <c r="E174" i="15"/>
  <c r="S173" i="15"/>
  <c r="M173" i="15"/>
  <c r="F173" i="15"/>
  <c r="E173" i="15"/>
  <c r="S172" i="15"/>
  <c r="M172" i="15"/>
  <c r="F172" i="15"/>
  <c r="E172" i="15"/>
  <c r="S171" i="15"/>
  <c r="M171" i="15"/>
  <c r="F171" i="15"/>
  <c r="E171" i="15"/>
  <c r="S170" i="15"/>
  <c r="M170" i="15"/>
  <c r="F170" i="15"/>
  <c r="E170" i="15"/>
  <c r="H169" i="15"/>
  <c r="H166" i="15" s="1"/>
  <c r="E169" i="15"/>
  <c r="H168" i="15"/>
  <c r="E168" i="15"/>
  <c r="X167" i="15"/>
  <c r="W167" i="15"/>
  <c r="V167" i="15"/>
  <c r="U167" i="15"/>
  <c r="T167" i="15"/>
  <c r="Q167" i="15"/>
  <c r="P167" i="15"/>
  <c r="O167" i="15"/>
  <c r="N167" i="15"/>
  <c r="M167" i="15"/>
  <c r="J167" i="15"/>
  <c r="I167" i="15"/>
  <c r="D167" i="15"/>
  <c r="X166" i="15"/>
  <c r="W166" i="15"/>
  <c r="V166" i="15"/>
  <c r="U166" i="15"/>
  <c r="F166" i="15" s="1"/>
  <c r="T166" i="15"/>
  <c r="Q166" i="15"/>
  <c r="P166" i="15"/>
  <c r="O166" i="15"/>
  <c r="N166" i="15"/>
  <c r="M166" i="15"/>
  <c r="J166" i="15"/>
  <c r="E166" i="15" s="1"/>
  <c r="I166" i="15"/>
  <c r="D166" i="15"/>
  <c r="S165" i="15"/>
  <c r="M165" i="15"/>
  <c r="F165" i="15"/>
  <c r="E165" i="15"/>
  <c r="S164" i="15"/>
  <c r="M164" i="15"/>
  <c r="F164" i="15"/>
  <c r="E164" i="15"/>
  <c r="S163" i="15"/>
  <c r="M163" i="15"/>
  <c r="F163" i="15"/>
  <c r="E163" i="15"/>
  <c r="S162" i="15"/>
  <c r="M162" i="15"/>
  <c r="F162" i="15"/>
  <c r="E162" i="15"/>
  <c r="S161" i="15"/>
  <c r="M161" i="15"/>
  <c r="F161" i="15"/>
  <c r="E161" i="15"/>
  <c r="S160" i="15"/>
  <c r="M160" i="15"/>
  <c r="F160" i="15"/>
  <c r="E160" i="15"/>
  <c r="S159" i="15"/>
  <c r="M159" i="15"/>
  <c r="F159" i="15"/>
  <c r="E159" i="15"/>
  <c r="S158" i="15"/>
  <c r="M158" i="15"/>
  <c r="F158" i="15"/>
  <c r="E158" i="15"/>
  <c r="S157" i="15"/>
  <c r="M157" i="15"/>
  <c r="F157" i="15"/>
  <c r="E157" i="15"/>
  <c r="S156" i="15"/>
  <c r="M156" i="15"/>
  <c r="F156" i="15"/>
  <c r="E156" i="15"/>
  <c r="S155" i="15"/>
  <c r="M155" i="15"/>
  <c r="F155" i="15"/>
  <c r="E155" i="15"/>
  <c r="S152" i="15"/>
  <c r="M152" i="15"/>
  <c r="F152" i="15"/>
  <c r="E152" i="15"/>
  <c r="H151" i="15"/>
  <c r="E151" i="15"/>
  <c r="H150" i="15"/>
  <c r="E150" i="15"/>
  <c r="H149" i="15"/>
  <c r="E149" i="15"/>
  <c r="X148" i="15"/>
  <c r="W148" i="15"/>
  <c r="V148" i="15"/>
  <c r="U148" i="15"/>
  <c r="T148" i="15"/>
  <c r="S148" i="15"/>
  <c r="Q148" i="15"/>
  <c r="P148" i="15"/>
  <c r="O148" i="15"/>
  <c r="F148" i="15" s="1"/>
  <c r="N148" i="15"/>
  <c r="M148" i="15"/>
  <c r="J148" i="15"/>
  <c r="I148" i="15"/>
  <c r="E148" i="15" s="1"/>
  <c r="D148" i="15"/>
  <c r="X147" i="15"/>
  <c r="W147" i="15"/>
  <c r="V147" i="15"/>
  <c r="U147" i="15"/>
  <c r="T147" i="15"/>
  <c r="S147" i="15"/>
  <c r="Q147" i="15"/>
  <c r="P147" i="15"/>
  <c r="O147" i="15"/>
  <c r="F147" i="15" s="1"/>
  <c r="N147" i="15"/>
  <c r="M147" i="15"/>
  <c r="J147" i="15"/>
  <c r="I147" i="15"/>
  <c r="E147" i="15"/>
  <c r="D147" i="15"/>
  <c r="S146" i="15"/>
  <c r="M146" i="15"/>
  <c r="F146" i="15"/>
  <c r="E146" i="15"/>
  <c r="S145" i="15"/>
  <c r="M145" i="15"/>
  <c r="F145" i="15"/>
  <c r="E145" i="15"/>
  <c r="S144" i="15"/>
  <c r="M144" i="15"/>
  <c r="F144" i="15"/>
  <c r="E144" i="15"/>
  <c r="S143" i="15"/>
  <c r="M143" i="15"/>
  <c r="F143" i="15"/>
  <c r="E143" i="15"/>
  <c r="S142" i="15"/>
  <c r="M142" i="15"/>
  <c r="F142" i="15"/>
  <c r="E142" i="15"/>
  <c r="S141" i="15"/>
  <c r="F141" i="15"/>
  <c r="E141" i="15"/>
  <c r="S140" i="15"/>
  <c r="M140" i="15"/>
  <c r="F140" i="15"/>
  <c r="E140" i="15"/>
  <c r="S139" i="15"/>
  <c r="M139" i="15"/>
  <c r="F139" i="15"/>
  <c r="E139" i="15"/>
  <c r="H138" i="15"/>
  <c r="E138" i="15"/>
  <c r="H137" i="15"/>
  <c r="E137" i="15"/>
  <c r="X136" i="15"/>
  <c r="W136" i="15"/>
  <c r="V136" i="15"/>
  <c r="U136" i="15"/>
  <c r="F136" i="15" s="1"/>
  <c r="T136" i="15"/>
  <c r="S136" i="15"/>
  <c r="Q136" i="15"/>
  <c r="P136" i="15"/>
  <c r="O136" i="15"/>
  <c r="N136" i="15"/>
  <c r="M136" i="15"/>
  <c r="J136" i="15"/>
  <c r="E136" i="15" s="1"/>
  <c r="I136" i="15"/>
  <c r="H136" i="15"/>
  <c r="D136" i="15"/>
  <c r="X135" i="15"/>
  <c r="W135" i="15"/>
  <c r="V135" i="15"/>
  <c r="E135" i="15" s="1"/>
  <c r="U135" i="15"/>
  <c r="T135" i="15"/>
  <c r="S135" i="15"/>
  <c r="Q135" i="15"/>
  <c r="P135" i="15"/>
  <c r="O135" i="15"/>
  <c r="N135" i="15"/>
  <c r="M135" i="15"/>
  <c r="J135" i="15"/>
  <c r="I135" i="15"/>
  <c r="H135" i="15"/>
  <c r="F135" i="15"/>
  <c r="D135" i="15"/>
  <c r="S134" i="15"/>
  <c r="M134" i="15"/>
  <c r="F134" i="15"/>
  <c r="E134" i="15"/>
  <c r="S133" i="15"/>
  <c r="M133" i="15"/>
  <c r="F133" i="15"/>
  <c r="E133" i="15"/>
  <c r="S132" i="15"/>
  <c r="M132" i="15"/>
  <c r="F132" i="15"/>
  <c r="E132" i="15"/>
  <c r="S131" i="15"/>
  <c r="M131" i="15"/>
  <c r="F131" i="15"/>
  <c r="E131" i="15"/>
  <c r="S130" i="15"/>
  <c r="M130" i="15"/>
  <c r="F130" i="15"/>
  <c r="E130" i="15"/>
  <c r="X129" i="15"/>
  <c r="W129" i="15"/>
  <c r="F129" i="15" s="1"/>
  <c r="V129" i="15"/>
  <c r="U129" i="15"/>
  <c r="T129" i="15"/>
  <c r="S129" i="15"/>
  <c r="Q129" i="15"/>
  <c r="P129" i="15"/>
  <c r="O129" i="15"/>
  <c r="N129" i="15"/>
  <c r="E129" i="15" s="1"/>
  <c r="D129" i="15"/>
  <c r="X128" i="15"/>
  <c r="W128" i="15"/>
  <c r="V128" i="15"/>
  <c r="U128" i="15"/>
  <c r="F128" i="15" s="1"/>
  <c r="T128" i="15"/>
  <c r="S128" i="15"/>
  <c r="Q128" i="15"/>
  <c r="P128" i="15"/>
  <c r="E128" i="15" s="1"/>
  <c r="O128" i="15"/>
  <c r="N128" i="15"/>
  <c r="D128" i="15"/>
  <c r="S127" i="15"/>
  <c r="M127" i="15"/>
  <c r="F127" i="15"/>
  <c r="E127" i="15"/>
  <c r="S126" i="15"/>
  <c r="M126" i="15"/>
  <c r="F126" i="15"/>
  <c r="E126" i="15"/>
  <c r="S125" i="15"/>
  <c r="M125" i="15"/>
  <c r="F125" i="15"/>
  <c r="E125" i="15"/>
  <c r="S124" i="15"/>
  <c r="M124" i="15"/>
  <c r="F124" i="15"/>
  <c r="E124" i="15"/>
  <c r="S123" i="15"/>
  <c r="M123" i="15"/>
  <c r="F123" i="15"/>
  <c r="E123" i="15"/>
  <c r="S122" i="15"/>
  <c r="M122" i="15"/>
  <c r="F122" i="15"/>
  <c r="E122" i="15"/>
  <c r="S121" i="15"/>
  <c r="M121" i="15"/>
  <c r="F121" i="15"/>
  <c r="E121" i="15"/>
  <c r="S120" i="15"/>
  <c r="F120" i="15"/>
  <c r="E120" i="15"/>
  <c r="S118" i="15"/>
  <c r="F118" i="15"/>
  <c r="E118" i="15"/>
  <c r="S117" i="15"/>
  <c r="F117" i="15"/>
  <c r="E117" i="15"/>
  <c r="S116" i="15"/>
  <c r="S109" i="15" s="1"/>
  <c r="F116" i="15"/>
  <c r="E116" i="15"/>
  <c r="S115" i="15"/>
  <c r="M115" i="15"/>
  <c r="M110" i="15" s="1"/>
  <c r="F115" i="15"/>
  <c r="E115" i="15"/>
  <c r="H114" i="15"/>
  <c r="E114" i="15"/>
  <c r="H113" i="15"/>
  <c r="E113" i="15"/>
  <c r="H112" i="15"/>
  <c r="E112" i="15"/>
  <c r="H111" i="15"/>
  <c r="E111" i="15"/>
  <c r="X110" i="15"/>
  <c r="W110" i="15"/>
  <c r="V110" i="15"/>
  <c r="U110" i="15"/>
  <c r="T110" i="15"/>
  <c r="S110" i="15"/>
  <c r="P110" i="15"/>
  <c r="N110" i="15"/>
  <c r="J110" i="15"/>
  <c r="E110" i="15" s="1"/>
  <c r="I110" i="15"/>
  <c r="H110" i="15"/>
  <c r="D110" i="15"/>
  <c r="X109" i="15"/>
  <c r="W109" i="15"/>
  <c r="V109" i="15"/>
  <c r="U109" i="15"/>
  <c r="T109" i="15"/>
  <c r="Q109" i="15"/>
  <c r="P109" i="15"/>
  <c r="O109" i="15"/>
  <c r="N109" i="15"/>
  <c r="J109" i="15"/>
  <c r="I109" i="15"/>
  <c r="E109" i="15" s="1"/>
  <c r="H109" i="15"/>
  <c r="F109" i="15"/>
  <c r="D109" i="15"/>
  <c r="S108" i="15"/>
  <c r="M108" i="15"/>
  <c r="F108" i="15"/>
  <c r="E108" i="15"/>
  <c r="S107" i="15"/>
  <c r="M107" i="15"/>
  <c r="F107" i="15"/>
  <c r="E107" i="15"/>
  <c r="S106" i="15"/>
  <c r="M106" i="15"/>
  <c r="F106" i="15"/>
  <c r="E106" i="15"/>
  <c r="S105" i="15"/>
  <c r="M105" i="15"/>
  <c r="F105" i="15"/>
  <c r="E105" i="15"/>
  <c r="S104" i="15"/>
  <c r="M104" i="15"/>
  <c r="F104" i="15"/>
  <c r="E104" i="15"/>
  <c r="S103" i="15"/>
  <c r="M103" i="15"/>
  <c r="M94" i="15" s="1"/>
  <c r="F103" i="15"/>
  <c r="E103" i="15"/>
  <c r="S101" i="15"/>
  <c r="F101" i="15"/>
  <c r="E101" i="15"/>
  <c r="S100" i="15"/>
  <c r="M100" i="15"/>
  <c r="F100" i="15"/>
  <c r="E100" i="15"/>
  <c r="S99" i="15"/>
  <c r="M99" i="15"/>
  <c r="F99" i="15"/>
  <c r="E99" i="15"/>
  <c r="S98" i="15"/>
  <c r="M98" i="15"/>
  <c r="F98" i="15"/>
  <c r="E98" i="15"/>
  <c r="H97" i="15"/>
  <c r="E97" i="15"/>
  <c r="H96" i="15"/>
  <c r="H95" i="15" s="1"/>
  <c r="E96" i="15"/>
  <c r="X95" i="15"/>
  <c r="W95" i="15"/>
  <c r="V95" i="15"/>
  <c r="E95" i="15" s="1"/>
  <c r="U95" i="15"/>
  <c r="T95" i="15"/>
  <c r="S95" i="15"/>
  <c r="Q95" i="15"/>
  <c r="P95" i="15"/>
  <c r="O95" i="15"/>
  <c r="N95" i="15"/>
  <c r="M95" i="15"/>
  <c r="J95" i="15"/>
  <c r="I95" i="15"/>
  <c r="F95" i="15"/>
  <c r="D95" i="15"/>
  <c r="X94" i="15"/>
  <c r="W94" i="15"/>
  <c r="F94" i="15" s="1"/>
  <c r="V94" i="15"/>
  <c r="U94" i="15"/>
  <c r="T94" i="15"/>
  <c r="S94" i="15"/>
  <c r="Q94" i="15"/>
  <c r="P94" i="15"/>
  <c r="O94" i="15"/>
  <c r="N94" i="15"/>
  <c r="E94" i="15" s="1"/>
  <c r="J94" i="15"/>
  <c r="I94" i="15"/>
  <c r="D94" i="15"/>
  <c r="S93" i="15"/>
  <c r="M93" i="15"/>
  <c r="F93" i="15"/>
  <c r="E93" i="15"/>
  <c r="S92" i="15"/>
  <c r="M92" i="15"/>
  <c r="F92" i="15"/>
  <c r="E92" i="15"/>
  <c r="S91" i="15"/>
  <c r="M91" i="15"/>
  <c r="F91" i="15"/>
  <c r="E91" i="15"/>
  <c r="S90" i="15"/>
  <c r="M90" i="15"/>
  <c r="F90" i="15"/>
  <c r="E90" i="15"/>
  <c r="S89" i="15"/>
  <c r="M89" i="15"/>
  <c r="F89" i="15"/>
  <c r="E89" i="15"/>
  <c r="S88" i="15"/>
  <c r="M88" i="15"/>
  <c r="F88" i="15"/>
  <c r="E88" i="15"/>
  <c r="S87" i="15"/>
  <c r="M87" i="15"/>
  <c r="F87" i="15"/>
  <c r="E87" i="15"/>
  <c r="S86" i="15"/>
  <c r="M86" i="15"/>
  <c r="F86" i="15"/>
  <c r="E86" i="15"/>
  <c r="S85" i="15"/>
  <c r="M85" i="15"/>
  <c r="F85" i="15"/>
  <c r="E85" i="15"/>
  <c r="S82" i="15"/>
  <c r="S77" i="15" s="1"/>
  <c r="F82" i="15"/>
  <c r="E82" i="15"/>
  <c r="S81" i="15"/>
  <c r="M81" i="15"/>
  <c r="F81" i="15"/>
  <c r="E81" i="15"/>
  <c r="H80" i="15"/>
  <c r="E80" i="15"/>
  <c r="H79" i="15"/>
  <c r="E79" i="15"/>
  <c r="X78" i="15"/>
  <c r="W78" i="15"/>
  <c r="F78" i="15" s="1"/>
  <c r="V78" i="15"/>
  <c r="U78" i="15"/>
  <c r="T78" i="15"/>
  <c r="S78" i="15"/>
  <c r="P78" i="15"/>
  <c r="N78" i="15"/>
  <c r="J78" i="15"/>
  <c r="E78" i="15" s="1"/>
  <c r="I78" i="15"/>
  <c r="H78" i="15"/>
  <c r="D78" i="15"/>
  <c r="X77" i="15"/>
  <c r="W77" i="15"/>
  <c r="V77" i="15"/>
  <c r="U77" i="15"/>
  <c r="T77" i="15"/>
  <c r="Q77" i="15"/>
  <c r="P77" i="15"/>
  <c r="O77" i="15"/>
  <c r="N77" i="15"/>
  <c r="J77" i="15"/>
  <c r="I77" i="15"/>
  <c r="E77" i="15" s="1"/>
  <c r="H77" i="15"/>
  <c r="F77" i="15"/>
  <c r="D77" i="15"/>
  <c r="S76" i="15"/>
  <c r="M76" i="15"/>
  <c r="F76" i="15"/>
  <c r="E76" i="15"/>
  <c r="S75" i="15"/>
  <c r="M75" i="15"/>
  <c r="F75" i="15"/>
  <c r="E75" i="15"/>
  <c r="S74" i="15"/>
  <c r="M74" i="15"/>
  <c r="F74" i="15"/>
  <c r="E74" i="15"/>
  <c r="S73" i="15"/>
  <c r="M73" i="15"/>
  <c r="F73" i="15"/>
  <c r="E73" i="15"/>
  <c r="S72" i="15"/>
  <c r="M72" i="15"/>
  <c r="F72" i="15"/>
  <c r="E72" i="15"/>
  <c r="S71" i="15"/>
  <c r="M71" i="15"/>
  <c r="F71" i="15"/>
  <c r="E71" i="15"/>
  <c r="S70" i="15"/>
  <c r="M70" i="15"/>
  <c r="F70" i="15"/>
  <c r="E70" i="15"/>
  <c r="M69" i="15"/>
  <c r="F69" i="15"/>
  <c r="E69" i="15"/>
  <c r="M68" i="15"/>
  <c r="F68" i="15"/>
  <c r="E68" i="15"/>
  <c r="M67" i="15"/>
  <c r="F67" i="15"/>
  <c r="E67" i="15"/>
  <c r="M66" i="15"/>
  <c r="F66" i="15"/>
  <c r="E66" i="15"/>
  <c r="S65" i="15"/>
  <c r="M65" i="15"/>
  <c r="F65" i="15"/>
  <c r="E65" i="15"/>
  <c r="S64" i="15"/>
  <c r="M64" i="15"/>
  <c r="F64" i="15"/>
  <c r="E64" i="15"/>
  <c r="H63" i="15"/>
  <c r="E63" i="15"/>
  <c r="H62" i="15"/>
  <c r="E62" i="15"/>
  <c r="H61" i="15"/>
  <c r="E61" i="15"/>
  <c r="H60" i="15"/>
  <c r="E60" i="15"/>
  <c r="H59" i="15"/>
  <c r="E59" i="15"/>
  <c r="X58" i="15"/>
  <c r="W58" i="15"/>
  <c r="V58" i="15"/>
  <c r="U58" i="15"/>
  <c r="F58" i="15" s="1"/>
  <c r="T58" i="15"/>
  <c r="S58" i="15"/>
  <c r="Q58" i="15"/>
  <c r="P58" i="15"/>
  <c r="O58" i="15"/>
  <c r="N58" i="15"/>
  <c r="J58" i="15"/>
  <c r="I58" i="15"/>
  <c r="H58" i="15"/>
  <c r="D58" i="15"/>
  <c r="X57" i="15"/>
  <c r="W57" i="15"/>
  <c r="V57" i="15"/>
  <c r="U57" i="15"/>
  <c r="T57" i="15"/>
  <c r="S57" i="15"/>
  <c r="Q57" i="15"/>
  <c r="P57" i="15"/>
  <c r="O57" i="15"/>
  <c r="N57" i="15"/>
  <c r="J57" i="15"/>
  <c r="I57" i="15"/>
  <c r="E57" i="15" s="1"/>
  <c r="H57" i="15"/>
  <c r="F57" i="15"/>
  <c r="D57" i="15"/>
  <c r="S56" i="15"/>
  <c r="M56" i="15"/>
  <c r="F56" i="15"/>
  <c r="E56" i="15"/>
  <c r="S55" i="15"/>
  <c r="M55" i="15"/>
  <c r="F55" i="15"/>
  <c r="E55" i="15"/>
  <c r="S54" i="15"/>
  <c r="M54" i="15"/>
  <c r="M46" i="15" s="1"/>
  <c r="F54" i="15"/>
  <c r="E54" i="15"/>
  <c r="M53" i="15"/>
  <c r="F53" i="15"/>
  <c r="E53" i="15"/>
  <c r="M52" i="15"/>
  <c r="F52" i="15"/>
  <c r="E52" i="15"/>
  <c r="S51" i="15"/>
  <c r="M51" i="15"/>
  <c r="F51" i="15"/>
  <c r="E51" i="15"/>
  <c r="H50" i="15"/>
  <c r="E50" i="15"/>
  <c r="H49" i="15"/>
  <c r="E49" i="15"/>
  <c r="H48" i="15"/>
  <c r="E48" i="15"/>
  <c r="X47" i="15"/>
  <c r="V47" i="15"/>
  <c r="U47" i="15"/>
  <c r="T47" i="15"/>
  <c r="S47" i="15"/>
  <c r="Q47" i="15"/>
  <c r="P47" i="15"/>
  <c r="O47" i="15"/>
  <c r="N47" i="15"/>
  <c r="M47" i="15"/>
  <c r="J47" i="15"/>
  <c r="I47" i="15"/>
  <c r="H47" i="15"/>
  <c r="F47" i="15"/>
  <c r="D47" i="15"/>
  <c r="X46" i="15"/>
  <c r="W46" i="15"/>
  <c r="V46" i="15"/>
  <c r="U46" i="15"/>
  <c r="T46" i="15"/>
  <c r="S46" i="15"/>
  <c r="Q46" i="15"/>
  <c r="P46" i="15"/>
  <c r="O46" i="15"/>
  <c r="N46" i="15"/>
  <c r="E46" i="15" s="1"/>
  <c r="J46" i="15"/>
  <c r="I46" i="15"/>
  <c r="H46" i="15"/>
  <c r="D46" i="15"/>
  <c r="S45" i="15"/>
  <c r="M45" i="15"/>
  <c r="F45" i="15"/>
  <c r="E45" i="15"/>
  <c r="S44" i="15"/>
  <c r="M44" i="15"/>
  <c r="F44" i="15"/>
  <c r="E44" i="15"/>
  <c r="S43" i="15"/>
  <c r="M43" i="15"/>
  <c r="F43" i="15"/>
  <c r="E43" i="15"/>
  <c r="S42" i="15"/>
  <c r="M42" i="15"/>
  <c r="F42" i="15"/>
  <c r="E42" i="15"/>
  <c r="S41" i="15"/>
  <c r="M41" i="15"/>
  <c r="F41" i="15"/>
  <c r="E41" i="15"/>
  <c r="S36" i="15"/>
  <c r="M36" i="15"/>
  <c r="F36" i="15"/>
  <c r="E36" i="15"/>
  <c r="H35" i="15"/>
  <c r="E35" i="15"/>
  <c r="H34" i="15"/>
  <c r="E34" i="15"/>
  <c r="H33" i="15"/>
  <c r="H31" i="15" s="1"/>
  <c r="E33" i="15"/>
  <c r="X32" i="15"/>
  <c r="V32" i="15"/>
  <c r="U32" i="15"/>
  <c r="F32" i="15" s="1"/>
  <c r="T32" i="15"/>
  <c r="P32" i="15"/>
  <c r="N32" i="15"/>
  <c r="E32" i="15" s="1"/>
  <c r="M32" i="15"/>
  <c r="J32" i="15"/>
  <c r="I32" i="15"/>
  <c r="H32" i="15"/>
  <c r="D32" i="15"/>
  <c r="X31" i="15"/>
  <c r="W31" i="15"/>
  <c r="V31" i="15"/>
  <c r="U31" i="15"/>
  <c r="T31" i="15"/>
  <c r="Q31" i="15"/>
  <c r="P31" i="15"/>
  <c r="O31" i="15"/>
  <c r="F31" i="15" s="1"/>
  <c r="N31" i="15"/>
  <c r="M31" i="15"/>
  <c r="J31" i="15"/>
  <c r="I31" i="15"/>
  <c r="E31" i="15" s="1"/>
  <c r="D31" i="15"/>
  <c r="S30" i="15"/>
  <c r="M30" i="15"/>
  <c r="F30" i="15"/>
  <c r="E30" i="15"/>
  <c r="S29" i="15"/>
  <c r="M29" i="15"/>
  <c r="F29" i="15"/>
  <c r="E29" i="15"/>
  <c r="S28" i="15"/>
  <c r="M28" i="15"/>
  <c r="F28" i="15"/>
  <c r="E28" i="15"/>
  <c r="S27" i="15"/>
  <c r="F27" i="15"/>
  <c r="E27" i="15"/>
  <c r="S26" i="15"/>
  <c r="S8" i="15" s="1"/>
  <c r="F26" i="15"/>
  <c r="E26" i="15"/>
  <c r="S25" i="15"/>
  <c r="F25" i="15"/>
  <c r="E25" i="15"/>
  <c r="S24" i="15"/>
  <c r="F24" i="15"/>
  <c r="E24" i="15"/>
  <c r="S23" i="15"/>
  <c r="M23" i="15"/>
  <c r="F23" i="15"/>
  <c r="E23" i="15"/>
  <c r="S22" i="15"/>
  <c r="M22" i="15"/>
  <c r="F22" i="15"/>
  <c r="E22" i="15"/>
  <c r="S21" i="15"/>
  <c r="M21" i="15"/>
  <c r="F21" i="15"/>
  <c r="E21" i="15"/>
  <c r="H20" i="15"/>
  <c r="E20" i="15"/>
  <c r="H19" i="15"/>
  <c r="E19" i="15"/>
  <c r="H18" i="15"/>
  <c r="E18" i="15"/>
  <c r="H17" i="15"/>
  <c r="E17" i="15"/>
  <c r="H16" i="15"/>
  <c r="E16" i="15"/>
  <c r="H15" i="15"/>
  <c r="E15" i="15"/>
  <c r="H14" i="15"/>
  <c r="E14" i="15"/>
  <c r="H13" i="15"/>
  <c r="E13" i="15"/>
  <c r="H12" i="15"/>
  <c r="E12" i="15"/>
  <c r="H11" i="15"/>
  <c r="E11" i="15"/>
  <c r="H10" i="15"/>
  <c r="E10" i="15"/>
  <c r="X9" i="15"/>
  <c r="W9" i="15"/>
  <c r="F9" i="15" s="1"/>
  <c r="V9" i="15"/>
  <c r="U9" i="15"/>
  <c r="T9" i="15"/>
  <c r="S9" i="15"/>
  <c r="Q9" i="15"/>
  <c r="P9" i="15"/>
  <c r="O9" i="15"/>
  <c r="N9" i="15"/>
  <c r="E9" i="15" s="1"/>
  <c r="M9" i="15"/>
  <c r="J9" i="15"/>
  <c r="I9" i="15"/>
  <c r="H9" i="15"/>
  <c r="D9" i="15"/>
  <c r="X8" i="15"/>
  <c r="W8" i="15"/>
  <c r="V8" i="15"/>
  <c r="U8" i="15"/>
  <c r="T8" i="15"/>
  <c r="Q8" i="15"/>
  <c r="P8" i="15"/>
  <c r="O8" i="15"/>
  <c r="N8" i="15"/>
  <c r="M8" i="15"/>
  <c r="J8" i="15"/>
  <c r="I8" i="15"/>
  <c r="H8" i="15"/>
  <c r="D8" i="15"/>
  <c r="E127" i="39"/>
  <c r="E126" i="39"/>
  <c r="E125" i="39"/>
  <c r="E124" i="39"/>
  <c r="E123" i="39"/>
  <c r="E122" i="39"/>
  <c r="E121" i="39"/>
  <c r="E120" i="39"/>
  <c r="E119" i="39"/>
  <c r="E118" i="39"/>
  <c r="E117" i="39"/>
  <c r="E116" i="39"/>
  <c r="E115" i="39"/>
  <c r="E114" i="39"/>
  <c r="E113" i="39"/>
  <c r="E112" i="39"/>
  <c r="E111" i="39"/>
  <c r="E110" i="39"/>
  <c r="E109" i="39"/>
  <c r="E108" i="39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E5" i="39"/>
  <c r="E4" i="39"/>
  <c r="N132" i="43"/>
  <c r="K132" i="43"/>
  <c r="O130" i="43"/>
  <c r="M130" i="43"/>
  <c r="L130" i="43"/>
  <c r="J130" i="43"/>
  <c r="F130" i="43"/>
  <c r="G130" i="43" s="1"/>
  <c r="H130" i="43" s="1"/>
  <c r="E130" i="43"/>
  <c r="C130" i="43"/>
  <c r="O129" i="43"/>
  <c r="M129" i="43"/>
  <c r="L129" i="43"/>
  <c r="J129" i="43"/>
  <c r="F129" i="43"/>
  <c r="G129" i="43" s="1"/>
  <c r="H129" i="43" s="1"/>
  <c r="E129" i="43"/>
  <c r="C129" i="43"/>
  <c r="O128" i="43"/>
  <c r="M128" i="43"/>
  <c r="L128" i="43"/>
  <c r="J128" i="43"/>
  <c r="F128" i="43"/>
  <c r="G128" i="43" s="1"/>
  <c r="H128" i="43" s="1"/>
  <c r="E128" i="43"/>
  <c r="C128" i="43"/>
  <c r="O127" i="43"/>
  <c r="M127" i="43"/>
  <c r="L127" i="43"/>
  <c r="J127" i="43"/>
  <c r="F127" i="43"/>
  <c r="G127" i="43" s="1"/>
  <c r="H127" i="43" s="1"/>
  <c r="E127" i="43"/>
  <c r="C127" i="43"/>
  <c r="O126" i="43"/>
  <c r="M126" i="43"/>
  <c r="L126" i="43"/>
  <c r="J126" i="43"/>
  <c r="F126" i="43"/>
  <c r="G126" i="43" s="1"/>
  <c r="H126" i="43" s="1"/>
  <c r="E126" i="43"/>
  <c r="C126" i="43"/>
  <c r="O125" i="43"/>
  <c r="M125" i="43"/>
  <c r="L125" i="43"/>
  <c r="J125" i="43"/>
  <c r="F125" i="43"/>
  <c r="G125" i="43" s="1"/>
  <c r="H125" i="43" s="1"/>
  <c r="E125" i="43"/>
  <c r="C125" i="43"/>
  <c r="O124" i="43"/>
  <c r="M124" i="43"/>
  <c r="L124" i="43"/>
  <c r="J124" i="43"/>
  <c r="F124" i="43"/>
  <c r="G124" i="43" s="1"/>
  <c r="H124" i="43" s="1"/>
  <c r="E124" i="43"/>
  <c r="C124" i="43"/>
  <c r="O123" i="43"/>
  <c r="M123" i="43"/>
  <c r="L123" i="43"/>
  <c r="J123" i="43"/>
  <c r="F123" i="43"/>
  <c r="G123" i="43" s="1"/>
  <c r="H123" i="43" s="1"/>
  <c r="E123" i="43"/>
  <c r="C123" i="43"/>
  <c r="P122" i="43"/>
  <c r="O121" i="43"/>
  <c r="M121" i="43"/>
  <c r="L121" i="43"/>
  <c r="J121" i="43"/>
  <c r="F121" i="43"/>
  <c r="G121" i="43" s="1"/>
  <c r="E121" i="43"/>
  <c r="C121" i="43"/>
  <c r="O120" i="43"/>
  <c r="M120" i="43"/>
  <c r="L120" i="43"/>
  <c r="J120" i="43"/>
  <c r="F120" i="43"/>
  <c r="G120" i="43" s="1"/>
  <c r="E120" i="43"/>
  <c r="C120" i="43"/>
  <c r="O119" i="43"/>
  <c r="M119" i="43"/>
  <c r="L119" i="43"/>
  <c r="J119" i="43"/>
  <c r="F119" i="43"/>
  <c r="G119" i="43" s="1"/>
  <c r="E119" i="43"/>
  <c r="C119" i="43"/>
  <c r="O118" i="43"/>
  <c r="M118" i="43"/>
  <c r="L118" i="43"/>
  <c r="J118" i="43"/>
  <c r="F118" i="43"/>
  <c r="G118" i="43" s="1"/>
  <c r="E118" i="43"/>
  <c r="H118" i="43" s="1"/>
  <c r="C118" i="43"/>
  <c r="O117" i="43"/>
  <c r="M117" i="43"/>
  <c r="L117" i="43"/>
  <c r="J117" i="43"/>
  <c r="F117" i="43"/>
  <c r="G117" i="43" s="1"/>
  <c r="E117" i="43"/>
  <c r="C117" i="43"/>
  <c r="O116" i="43"/>
  <c r="M116" i="43"/>
  <c r="L116" i="43"/>
  <c r="J116" i="43"/>
  <c r="F116" i="43"/>
  <c r="G116" i="43" s="1"/>
  <c r="E116" i="43"/>
  <c r="C116" i="43"/>
  <c r="O115" i="43"/>
  <c r="M115" i="43"/>
  <c r="L115" i="43"/>
  <c r="J115" i="43"/>
  <c r="G115" i="43"/>
  <c r="F115" i="43"/>
  <c r="E115" i="43"/>
  <c r="C115" i="43"/>
  <c r="O114" i="43"/>
  <c r="M114" i="43"/>
  <c r="L114" i="43"/>
  <c r="J114" i="43"/>
  <c r="F114" i="43"/>
  <c r="G114" i="43" s="1"/>
  <c r="H114" i="43" s="1"/>
  <c r="E114" i="43"/>
  <c r="C114" i="43"/>
  <c r="O113" i="43"/>
  <c r="M113" i="43"/>
  <c r="L113" i="43"/>
  <c r="J113" i="43"/>
  <c r="F113" i="43"/>
  <c r="G113" i="43" s="1"/>
  <c r="E113" i="43"/>
  <c r="C113" i="43"/>
  <c r="O112" i="43"/>
  <c r="M112" i="43"/>
  <c r="L112" i="43"/>
  <c r="J112" i="43"/>
  <c r="F112" i="43"/>
  <c r="G112" i="43" s="1"/>
  <c r="E112" i="43"/>
  <c r="H112" i="43" s="1"/>
  <c r="C112" i="43"/>
  <c r="O111" i="43"/>
  <c r="M111" i="43"/>
  <c r="L111" i="43"/>
  <c r="J111" i="43"/>
  <c r="F111" i="43"/>
  <c r="G111" i="43" s="1"/>
  <c r="E111" i="43"/>
  <c r="C111" i="43"/>
  <c r="O110" i="43"/>
  <c r="M110" i="43"/>
  <c r="L110" i="43"/>
  <c r="J110" i="43"/>
  <c r="F110" i="43"/>
  <c r="G110" i="43" s="1"/>
  <c r="H110" i="43" s="1"/>
  <c r="E110" i="43"/>
  <c r="C110" i="43"/>
  <c r="O109" i="43"/>
  <c r="M109" i="43"/>
  <c r="L109" i="43"/>
  <c r="J109" i="43"/>
  <c r="F109" i="43"/>
  <c r="G109" i="43" s="1"/>
  <c r="E109" i="43"/>
  <c r="C109" i="43"/>
  <c r="O108" i="43"/>
  <c r="M108" i="43"/>
  <c r="L108" i="43"/>
  <c r="J108" i="43"/>
  <c r="F108" i="43"/>
  <c r="G108" i="43" s="1"/>
  <c r="E108" i="43"/>
  <c r="C108" i="43"/>
  <c r="O107" i="43"/>
  <c r="M107" i="43"/>
  <c r="L107" i="43"/>
  <c r="J107" i="43"/>
  <c r="F107" i="43"/>
  <c r="G107" i="43" s="1"/>
  <c r="E107" i="43"/>
  <c r="C107" i="43"/>
  <c r="O106" i="43"/>
  <c r="M106" i="43"/>
  <c r="L106" i="43"/>
  <c r="J106" i="43"/>
  <c r="F106" i="43"/>
  <c r="G106" i="43" s="1"/>
  <c r="H106" i="43" s="1"/>
  <c r="E106" i="43"/>
  <c r="C106" i="43"/>
  <c r="O105" i="43"/>
  <c r="M105" i="43"/>
  <c r="L105" i="43"/>
  <c r="J105" i="43"/>
  <c r="F105" i="43"/>
  <c r="G105" i="43" s="1"/>
  <c r="E105" i="43"/>
  <c r="C105" i="43"/>
  <c r="O104" i="43"/>
  <c r="M104" i="43"/>
  <c r="L104" i="43"/>
  <c r="J104" i="43"/>
  <c r="F104" i="43"/>
  <c r="G104" i="43" s="1"/>
  <c r="E104" i="43"/>
  <c r="H104" i="43" s="1"/>
  <c r="C104" i="43"/>
  <c r="O103" i="43"/>
  <c r="M103" i="43"/>
  <c r="L103" i="43"/>
  <c r="J103" i="43"/>
  <c r="F103" i="43"/>
  <c r="G103" i="43" s="1"/>
  <c r="E103" i="43"/>
  <c r="C103" i="43"/>
  <c r="O102" i="43"/>
  <c r="M102" i="43"/>
  <c r="L102" i="43"/>
  <c r="J102" i="43"/>
  <c r="F102" i="43"/>
  <c r="G102" i="43" s="1"/>
  <c r="H102" i="43" s="1"/>
  <c r="E102" i="43"/>
  <c r="C102" i="43"/>
  <c r="O101" i="43"/>
  <c r="M101" i="43"/>
  <c r="L101" i="43"/>
  <c r="J101" i="43"/>
  <c r="F101" i="43"/>
  <c r="G101" i="43" s="1"/>
  <c r="E101" i="43"/>
  <c r="C101" i="43"/>
  <c r="O100" i="43"/>
  <c r="M100" i="43"/>
  <c r="L100" i="43"/>
  <c r="J100" i="43"/>
  <c r="F100" i="43"/>
  <c r="G100" i="43" s="1"/>
  <c r="E100" i="43"/>
  <c r="C100" i="43"/>
  <c r="O99" i="43"/>
  <c r="M99" i="43"/>
  <c r="L99" i="43"/>
  <c r="J99" i="43"/>
  <c r="F99" i="43"/>
  <c r="G99" i="43" s="1"/>
  <c r="E99" i="43"/>
  <c r="C99" i="43"/>
  <c r="O98" i="43"/>
  <c r="M98" i="43"/>
  <c r="L98" i="43"/>
  <c r="J98" i="43"/>
  <c r="F98" i="43"/>
  <c r="G98" i="43" s="1"/>
  <c r="H98" i="43" s="1"/>
  <c r="E98" i="43"/>
  <c r="C98" i="43"/>
  <c r="O97" i="43"/>
  <c r="M97" i="43"/>
  <c r="L97" i="43"/>
  <c r="J97" i="43"/>
  <c r="F97" i="43"/>
  <c r="G97" i="43" s="1"/>
  <c r="E97" i="43"/>
  <c r="C97" i="43"/>
  <c r="O96" i="43"/>
  <c r="M96" i="43"/>
  <c r="L96" i="43"/>
  <c r="J96" i="43"/>
  <c r="F96" i="43"/>
  <c r="G96" i="43" s="1"/>
  <c r="E96" i="43"/>
  <c r="H96" i="43" s="1"/>
  <c r="C96" i="43"/>
  <c r="O95" i="43"/>
  <c r="M95" i="43"/>
  <c r="L95" i="43"/>
  <c r="J95" i="43"/>
  <c r="F95" i="43"/>
  <c r="G95" i="43" s="1"/>
  <c r="E95" i="43"/>
  <c r="C95" i="43"/>
  <c r="O94" i="43"/>
  <c r="M94" i="43"/>
  <c r="L94" i="43"/>
  <c r="J94" i="43"/>
  <c r="F94" i="43"/>
  <c r="G94" i="43" s="1"/>
  <c r="H94" i="43" s="1"/>
  <c r="E94" i="43"/>
  <c r="C94" i="43"/>
  <c r="O93" i="43"/>
  <c r="M93" i="43"/>
  <c r="L93" i="43"/>
  <c r="J93" i="43"/>
  <c r="F93" i="43"/>
  <c r="G93" i="43" s="1"/>
  <c r="E93" i="43"/>
  <c r="C93" i="43"/>
  <c r="O92" i="43"/>
  <c r="M92" i="43"/>
  <c r="L92" i="43"/>
  <c r="J92" i="43"/>
  <c r="F92" i="43"/>
  <c r="G92" i="43" s="1"/>
  <c r="E92" i="43"/>
  <c r="C92" i="43"/>
  <c r="O91" i="43"/>
  <c r="M91" i="43"/>
  <c r="L91" i="43"/>
  <c r="J91" i="43"/>
  <c r="F91" i="43"/>
  <c r="G91" i="43" s="1"/>
  <c r="E91" i="43"/>
  <c r="C91" i="43"/>
  <c r="O90" i="43"/>
  <c r="M90" i="43"/>
  <c r="L90" i="43"/>
  <c r="J90" i="43"/>
  <c r="F90" i="43"/>
  <c r="G90" i="43" s="1"/>
  <c r="H90" i="43" s="1"/>
  <c r="E90" i="43"/>
  <c r="C90" i="43"/>
  <c r="O89" i="43"/>
  <c r="M89" i="43"/>
  <c r="L89" i="43"/>
  <c r="J89" i="43"/>
  <c r="F89" i="43"/>
  <c r="G89" i="43" s="1"/>
  <c r="E89" i="43"/>
  <c r="C89" i="43"/>
  <c r="O88" i="43"/>
  <c r="M88" i="43"/>
  <c r="L88" i="43"/>
  <c r="J88" i="43"/>
  <c r="F88" i="43"/>
  <c r="G88" i="43" s="1"/>
  <c r="E88" i="43"/>
  <c r="C88" i="43"/>
  <c r="O87" i="43"/>
  <c r="M87" i="43"/>
  <c r="L87" i="43"/>
  <c r="J87" i="43"/>
  <c r="F87" i="43"/>
  <c r="G87" i="43" s="1"/>
  <c r="E87" i="43"/>
  <c r="H87" i="43" s="1"/>
  <c r="C87" i="43"/>
  <c r="O86" i="43"/>
  <c r="M86" i="43"/>
  <c r="L86" i="43"/>
  <c r="J86" i="43"/>
  <c r="F86" i="43"/>
  <c r="G86" i="43" s="1"/>
  <c r="H86" i="43" s="1"/>
  <c r="E86" i="43"/>
  <c r="C86" i="43"/>
  <c r="O85" i="43"/>
  <c r="M85" i="43"/>
  <c r="L85" i="43"/>
  <c r="J85" i="43"/>
  <c r="F85" i="43"/>
  <c r="G85" i="43" s="1"/>
  <c r="E85" i="43"/>
  <c r="C85" i="43"/>
  <c r="O84" i="43"/>
  <c r="M84" i="43"/>
  <c r="L84" i="43"/>
  <c r="J84" i="43"/>
  <c r="F84" i="43"/>
  <c r="G84" i="43" s="1"/>
  <c r="E84" i="43"/>
  <c r="C84" i="43"/>
  <c r="O83" i="43"/>
  <c r="M83" i="43"/>
  <c r="L83" i="43"/>
  <c r="J83" i="43"/>
  <c r="F83" i="43"/>
  <c r="G83" i="43" s="1"/>
  <c r="E83" i="43"/>
  <c r="C83" i="43"/>
  <c r="O82" i="43"/>
  <c r="M82" i="43"/>
  <c r="L82" i="43"/>
  <c r="J82" i="43"/>
  <c r="F82" i="43"/>
  <c r="G82" i="43" s="1"/>
  <c r="E82" i="43"/>
  <c r="C82" i="43"/>
  <c r="O81" i="43"/>
  <c r="M81" i="43"/>
  <c r="L81" i="43"/>
  <c r="J81" i="43"/>
  <c r="F81" i="43"/>
  <c r="G81" i="43" s="1"/>
  <c r="E81" i="43"/>
  <c r="C81" i="43"/>
  <c r="O80" i="43"/>
  <c r="M80" i="43"/>
  <c r="L80" i="43"/>
  <c r="J80" i="43"/>
  <c r="F80" i="43"/>
  <c r="G80" i="43" s="1"/>
  <c r="E80" i="43"/>
  <c r="C80" i="43"/>
  <c r="O79" i="43"/>
  <c r="M79" i="43"/>
  <c r="L79" i="43"/>
  <c r="J79" i="43"/>
  <c r="F79" i="43"/>
  <c r="G79" i="43" s="1"/>
  <c r="H79" i="43" s="1"/>
  <c r="E79" i="43"/>
  <c r="C79" i="43"/>
  <c r="O78" i="43"/>
  <c r="M78" i="43"/>
  <c r="L78" i="43"/>
  <c r="J78" i="43"/>
  <c r="F78" i="43"/>
  <c r="G78" i="43" s="1"/>
  <c r="E78" i="43"/>
  <c r="C78" i="43"/>
  <c r="O77" i="43"/>
  <c r="M77" i="43"/>
  <c r="L77" i="43"/>
  <c r="J77" i="43"/>
  <c r="F77" i="43"/>
  <c r="G77" i="43" s="1"/>
  <c r="E77" i="43"/>
  <c r="H77" i="43" s="1"/>
  <c r="C77" i="43"/>
  <c r="O76" i="43"/>
  <c r="M76" i="43"/>
  <c r="L76" i="43"/>
  <c r="J76" i="43"/>
  <c r="F76" i="43"/>
  <c r="G76" i="43" s="1"/>
  <c r="E76" i="43"/>
  <c r="C76" i="43"/>
  <c r="O75" i="43"/>
  <c r="M75" i="43"/>
  <c r="L75" i="43"/>
  <c r="J75" i="43"/>
  <c r="F75" i="43"/>
  <c r="G75" i="43" s="1"/>
  <c r="E75" i="43"/>
  <c r="H75" i="43" s="1"/>
  <c r="C75" i="43"/>
  <c r="O74" i="43"/>
  <c r="M74" i="43"/>
  <c r="L74" i="43"/>
  <c r="J74" i="43"/>
  <c r="F74" i="43"/>
  <c r="G74" i="43" s="1"/>
  <c r="E74" i="43"/>
  <c r="C74" i="43"/>
  <c r="O73" i="43"/>
  <c r="M73" i="43"/>
  <c r="L73" i="43"/>
  <c r="J73" i="43"/>
  <c r="F73" i="43"/>
  <c r="G73" i="43" s="1"/>
  <c r="E73" i="43"/>
  <c r="H73" i="43" s="1"/>
  <c r="C73" i="43"/>
  <c r="O72" i="43"/>
  <c r="M72" i="43"/>
  <c r="L72" i="43"/>
  <c r="J72" i="43"/>
  <c r="F72" i="43"/>
  <c r="G72" i="43" s="1"/>
  <c r="E72" i="43"/>
  <c r="C72" i="43"/>
  <c r="O71" i="43"/>
  <c r="M71" i="43"/>
  <c r="L71" i="43"/>
  <c r="J71" i="43"/>
  <c r="F71" i="43"/>
  <c r="G71" i="43" s="1"/>
  <c r="E71" i="43"/>
  <c r="H71" i="43" s="1"/>
  <c r="C71" i="43"/>
  <c r="O70" i="43"/>
  <c r="M70" i="43"/>
  <c r="L70" i="43"/>
  <c r="J70" i="43"/>
  <c r="F70" i="43"/>
  <c r="G70" i="43" s="1"/>
  <c r="E70" i="43"/>
  <c r="C70" i="43"/>
  <c r="O69" i="43"/>
  <c r="M69" i="43"/>
  <c r="L69" i="43"/>
  <c r="J69" i="43"/>
  <c r="F69" i="43"/>
  <c r="G69" i="43" s="1"/>
  <c r="E69" i="43"/>
  <c r="H69" i="43" s="1"/>
  <c r="C69" i="43"/>
  <c r="O68" i="43"/>
  <c r="M68" i="43"/>
  <c r="L68" i="43"/>
  <c r="J68" i="43"/>
  <c r="F68" i="43"/>
  <c r="G68" i="43" s="1"/>
  <c r="E68" i="43"/>
  <c r="C68" i="43"/>
  <c r="O67" i="43"/>
  <c r="M67" i="43"/>
  <c r="L67" i="43"/>
  <c r="J67" i="43"/>
  <c r="F67" i="43"/>
  <c r="G67" i="43" s="1"/>
  <c r="E67" i="43"/>
  <c r="C67" i="43"/>
  <c r="O66" i="43"/>
  <c r="M66" i="43"/>
  <c r="L66" i="43"/>
  <c r="J66" i="43"/>
  <c r="F66" i="43"/>
  <c r="G66" i="43" s="1"/>
  <c r="E66" i="43"/>
  <c r="C66" i="43"/>
  <c r="O65" i="43"/>
  <c r="M65" i="43"/>
  <c r="L65" i="43"/>
  <c r="J65" i="43"/>
  <c r="F65" i="43"/>
  <c r="G65" i="43" s="1"/>
  <c r="E65" i="43"/>
  <c r="C65" i="43"/>
  <c r="O64" i="43"/>
  <c r="M64" i="43"/>
  <c r="L64" i="43"/>
  <c r="J64" i="43"/>
  <c r="F64" i="43"/>
  <c r="G64" i="43" s="1"/>
  <c r="E64" i="43"/>
  <c r="C64" i="43"/>
  <c r="O63" i="43"/>
  <c r="M63" i="43"/>
  <c r="L63" i="43"/>
  <c r="J63" i="43"/>
  <c r="F63" i="43"/>
  <c r="G63" i="43" s="1"/>
  <c r="E63" i="43"/>
  <c r="C63" i="43"/>
  <c r="O62" i="43"/>
  <c r="M62" i="43"/>
  <c r="L62" i="43"/>
  <c r="J62" i="43"/>
  <c r="F62" i="43"/>
  <c r="G62" i="43" s="1"/>
  <c r="E62" i="43"/>
  <c r="C62" i="43"/>
  <c r="O61" i="43"/>
  <c r="M61" i="43"/>
  <c r="L61" i="43"/>
  <c r="J61" i="43"/>
  <c r="F61" i="43"/>
  <c r="G61" i="43" s="1"/>
  <c r="E61" i="43"/>
  <c r="C61" i="43"/>
  <c r="O60" i="43"/>
  <c r="M60" i="43"/>
  <c r="L60" i="43"/>
  <c r="J60" i="43"/>
  <c r="F60" i="43"/>
  <c r="G60" i="43" s="1"/>
  <c r="E60" i="43"/>
  <c r="C60" i="43"/>
  <c r="O59" i="43"/>
  <c r="M59" i="43"/>
  <c r="L59" i="43"/>
  <c r="J59" i="43"/>
  <c r="F59" i="43"/>
  <c r="G59" i="43" s="1"/>
  <c r="E59" i="43"/>
  <c r="C59" i="43"/>
  <c r="O58" i="43"/>
  <c r="M58" i="43"/>
  <c r="L58" i="43"/>
  <c r="J58" i="43"/>
  <c r="F58" i="43"/>
  <c r="G58" i="43" s="1"/>
  <c r="E58" i="43"/>
  <c r="C58" i="43"/>
  <c r="O57" i="43"/>
  <c r="M57" i="43"/>
  <c r="L57" i="43"/>
  <c r="J57" i="43"/>
  <c r="F57" i="43"/>
  <c r="G57" i="43" s="1"/>
  <c r="E57" i="43"/>
  <c r="C57" i="43"/>
  <c r="O56" i="43"/>
  <c r="M56" i="43"/>
  <c r="L56" i="43"/>
  <c r="J56" i="43"/>
  <c r="F56" i="43"/>
  <c r="G56" i="43" s="1"/>
  <c r="E56" i="43"/>
  <c r="C56" i="43"/>
  <c r="O55" i="43"/>
  <c r="M55" i="43"/>
  <c r="L55" i="43"/>
  <c r="J55" i="43"/>
  <c r="F55" i="43"/>
  <c r="G55" i="43" s="1"/>
  <c r="E55" i="43"/>
  <c r="C55" i="43"/>
  <c r="O54" i="43"/>
  <c r="M54" i="43"/>
  <c r="L54" i="43"/>
  <c r="J54" i="43"/>
  <c r="F54" i="43"/>
  <c r="G54" i="43" s="1"/>
  <c r="E54" i="43"/>
  <c r="C54" i="43"/>
  <c r="O53" i="43"/>
  <c r="M53" i="43"/>
  <c r="L53" i="43"/>
  <c r="J53" i="43"/>
  <c r="F53" i="43"/>
  <c r="G53" i="43" s="1"/>
  <c r="E53" i="43"/>
  <c r="C53" i="43"/>
  <c r="O52" i="43"/>
  <c r="M52" i="43"/>
  <c r="L52" i="43"/>
  <c r="J52" i="43"/>
  <c r="G52" i="43"/>
  <c r="F52" i="43"/>
  <c r="E52" i="43"/>
  <c r="C52" i="43"/>
  <c r="O51" i="43"/>
  <c r="M51" i="43"/>
  <c r="L51" i="43"/>
  <c r="J51" i="43"/>
  <c r="F51" i="43"/>
  <c r="G51" i="43" s="1"/>
  <c r="H51" i="43" s="1"/>
  <c r="E51" i="43"/>
  <c r="C51" i="43"/>
  <c r="O50" i="43"/>
  <c r="M50" i="43"/>
  <c r="L50" i="43"/>
  <c r="J50" i="43"/>
  <c r="F50" i="43"/>
  <c r="G50" i="43" s="1"/>
  <c r="E50" i="43"/>
  <c r="C50" i="43"/>
  <c r="O49" i="43"/>
  <c r="M49" i="43"/>
  <c r="L49" i="43"/>
  <c r="J49" i="43"/>
  <c r="F49" i="43"/>
  <c r="G49" i="43" s="1"/>
  <c r="E49" i="43"/>
  <c r="C49" i="43"/>
  <c r="O48" i="43"/>
  <c r="M48" i="43"/>
  <c r="L48" i="43"/>
  <c r="J48" i="43"/>
  <c r="F48" i="43"/>
  <c r="G48" i="43" s="1"/>
  <c r="E48" i="43"/>
  <c r="C48" i="43"/>
  <c r="O47" i="43"/>
  <c r="M47" i="43"/>
  <c r="L47" i="43"/>
  <c r="J47" i="43"/>
  <c r="F47" i="43"/>
  <c r="G47" i="43" s="1"/>
  <c r="H47" i="43" s="1"/>
  <c r="E47" i="43"/>
  <c r="C47" i="43"/>
  <c r="O46" i="43"/>
  <c r="M46" i="43"/>
  <c r="L46" i="43"/>
  <c r="J46" i="43"/>
  <c r="F46" i="43"/>
  <c r="G46" i="43" s="1"/>
  <c r="E46" i="43"/>
  <c r="C46" i="43"/>
  <c r="O45" i="43"/>
  <c r="M45" i="43"/>
  <c r="L45" i="43"/>
  <c r="J45" i="43"/>
  <c r="F45" i="43"/>
  <c r="G45" i="43" s="1"/>
  <c r="E45" i="43"/>
  <c r="C45" i="43"/>
  <c r="O44" i="43"/>
  <c r="M44" i="43"/>
  <c r="L44" i="43"/>
  <c r="J44" i="43"/>
  <c r="F44" i="43"/>
  <c r="G44" i="43" s="1"/>
  <c r="E44" i="43"/>
  <c r="C44" i="43"/>
  <c r="O43" i="43"/>
  <c r="M43" i="43"/>
  <c r="L43" i="43"/>
  <c r="J43" i="43"/>
  <c r="F43" i="43"/>
  <c r="G43" i="43" s="1"/>
  <c r="H43" i="43" s="1"/>
  <c r="E43" i="43"/>
  <c r="C43" i="43"/>
  <c r="O42" i="43"/>
  <c r="M42" i="43"/>
  <c r="L42" i="43"/>
  <c r="J42" i="43"/>
  <c r="F42" i="43"/>
  <c r="G42" i="43" s="1"/>
  <c r="E42" i="43"/>
  <c r="C42" i="43"/>
  <c r="O41" i="43"/>
  <c r="M41" i="43"/>
  <c r="L41" i="43"/>
  <c r="J41" i="43"/>
  <c r="F41" i="43"/>
  <c r="G41" i="43" s="1"/>
  <c r="E41" i="43"/>
  <c r="C41" i="43"/>
  <c r="O40" i="43"/>
  <c r="M40" i="43"/>
  <c r="L40" i="43"/>
  <c r="J40" i="43"/>
  <c r="F40" i="43"/>
  <c r="G40" i="43" s="1"/>
  <c r="E40" i="43"/>
  <c r="C40" i="43"/>
  <c r="O39" i="43"/>
  <c r="M39" i="43"/>
  <c r="L39" i="43"/>
  <c r="J39" i="43"/>
  <c r="F39" i="43"/>
  <c r="G39" i="43" s="1"/>
  <c r="H39" i="43" s="1"/>
  <c r="E39" i="43"/>
  <c r="C39" i="43"/>
  <c r="O38" i="43"/>
  <c r="M38" i="43"/>
  <c r="L38" i="43"/>
  <c r="J38" i="43"/>
  <c r="F38" i="43"/>
  <c r="G38" i="43" s="1"/>
  <c r="E38" i="43"/>
  <c r="C38" i="43"/>
  <c r="O37" i="43"/>
  <c r="M37" i="43"/>
  <c r="L37" i="43"/>
  <c r="J37" i="43"/>
  <c r="F37" i="43"/>
  <c r="G37" i="43" s="1"/>
  <c r="E37" i="43"/>
  <c r="C37" i="43"/>
  <c r="O36" i="43"/>
  <c r="M36" i="43"/>
  <c r="L36" i="43"/>
  <c r="J36" i="43"/>
  <c r="F36" i="43"/>
  <c r="G36" i="43" s="1"/>
  <c r="E36" i="43"/>
  <c r="C36" i="43"/>
  <c r="O35" i="43"/>
  <c r="M35" i="43"/>
  <c r="L35" i="43"/>
  <c r="J35" i="43"/>
  <c r="F35" i="43"/>
  <c r="G35" i="43" s="1"/>
  <c r="H35" i="43" s="1"/>
  <c r="E35" i="43"/>
  <c r="C35" i="43"/>
  <c r="O34" i="43"/>
  <c r="M34" i="43"/>
  <c r="L34" i="43"/>
  <c r="J34" i="43"/>
  <c r="F34" i="43"/>
  <c r="G34" i="43" s="1"/>
  <c r="E34" i="43"/>
  <c r="C34" i="43"/>
  <c r="O33" i="43"/>
  <c r="M33" i="43"/>
  <c r="L33" i="43"/>
  <c r="J33" i="43"/>
  <c r="F33" i="43"/>
  <c r="G33" i="43" s="1"/>
  <c r="E33" i="43"/>
  <c r="C33" i="43"/>
  <c r="P32" i="43"/>
  <c r="O31" i="43"/>
  <c r="M31" i="43"/>
  <c r="L31" i="43"/>
  <c r="J31" i="43"/>
  <c r="F31" i="43"/>
  <c r="G31" i="43" s="1"/>
  <c r="E31" i="43"/>
  <c r="C31" i="43"/>
  <c r="O30" i="43"/>
  <c r="M30" i="43"/>
  <c r="L30" i="43"/>
  <c r="J30" i="43"/>
  <c r="F30" i="43"/>
  <c r="G30" i="43" s="1"/>
  <c r="E30" i="43"/>
  <c r="C30" i="43"/>
  <c r="O29" i="43"/>
  <c r="M29" i="43"/>
  <c r="L29" i="43"/>
  <c r="J29" i="43"/>
  <c r="F29" i="43"/>
  <c r="G29" i="43" s="1"/>
  <c r="E29" i="43"/>
  <c r="C29" i="43"/>
  <c r="O28" i="43"/>
  <c r="M28" i="43"/>
  <c r="L28" i="43"/>
  <c r="J28" i="43"/>
  <c r="F28" i="43"/>
  <c r="G28" i="43" s="1"/>
  <c r="E28" i="43"/>
  <c r="C28" i="43"/>
  <c r="O27" i="43"/>
  <c r="M27" i="43"/>
  <c r="L27" i="43"/>
  <c r="J27" i="43"/>
  <c r="F27" i="43"/>
  <c r="G27" i="43" s="1"/>
  <c r="E27" i="43"/>
  <c r="C27" i="43"/>
  <c r="O26" i="43"/>
  <c r="M26" i="43"/>
  <c r="L26" i="43"/>
  <c r="J26" i="43"/>
  <c r="F26" i="43"/>
  <c r="G26" i="43" s="1"/>
  <c r="E26" i="43"/>
  <c r="C26" i="43"/>
  <c r="O25" i="43"/>
  <c r="M25" i="43"/>
  <c r="L25" i="43"/>
  <c r="J25" i="43"/>
  <c r="F25" i="43"/>
  <c r="G25" i="43" s="1"/>
  <c r="E25" i="43"/>
  <c r="C25" i="43"/>
  <c r="O24" i="43"/>
  <c r="M24" i="43"/>
  <c r="L24" i="43"/>
  <c r="J24" i="43"/>
  <c r="F24" i="43"/>
  <c r="G24" i="43" s="1"/>
  <c r="E24" i="43"/>
  <c r="C24" i="43"/>
  <c r="O23" i="43"/>
  <c r="M23" i="43"/>
  <c r="L23" i="43"/>
  <c r="J23" i="43"/>
  <c r="F23" i="43"/>
  <c r="G23" i="43" s="1"/>
  <c r="E23" i="43"/>
  <c r="C23" i="43"/>
  <c r="O22" i="43"/>
  <c r="M22" i="43"/>
  <c r="L22" i="43"/>
  <c r="J22" i="43"/>
  <c r="F22" i="43"/>
  <c r="G22" i="43" s="1"/>
  <c r="E22" i="43"/>
  <c r="C22" i="43"/>
  <c r="O21" i="43"/>
  <c r="M21" i="43"/>
  <c r="L21" i="43"/>
  <c r="J21" i="43"/>
  <c r="F21" i="43"/>
  <c r="G21" i="43" s="1"/>
  <c r="E21" i="43"/>
  <c r="C21" i="43"/>
  <c r="O20" i="43"/>
  <c r="M20" i="43"/>
  <c r="L20" i="43"/>
  <c r="J20" i="43"/>
  <c r="F20" i="43"/>
  <c r="G20" i="43" s="1"/>
  <c r="E20" i="43"/>
  <c r="C20" i="43"/>
  <c r="O19" i="43"/>
  <c r="M19" i="43"/>
  <c r="L19" i="43"/>
  <c r="J19" i="43"/>
  <c r="F19" i="43"/>
  <c r="G19" i="43" s="1"/>
  <c r="E19" i="43"/>
  <c r="C19" i="43"/>
  <c r="O18" i="43"/>
  <c r="M18" i="43"/>
  <c r="L18" i="43"/>
  <c r="J18" i="43"/>
  <c r="F18" i="43"/>
  <c r="G18" i="43" s="1"/>
  <c r="E18" i="43"/>
  <c r="C18" i="43"/>
  <c r="O17" i="43"/>
  <c r="M17" i="43"/>
  <c r="L17" i="43"/>
  <c r="J17" i="43"/>
  <c r="F17" i="43"/>
  <c r="G17" i="43" s="1"/>
  <c r="E17" i="43"/>
  <c r="C17" i="43"/>
  <c r="O16" i="43"/>
  <c r="M16" i="43"/>
  <c r="L16" i="43"/>
  <c r="J16" i="43"/>
  <c r="F16" i="43"/>
  <c r="G16" i="43" s="1"/>
  <c r="E16" i="43"/>
  <c r="C16" i="43"/>
  <c r="O15" i="43"/>
  <c r="M15" i="43"/>
  <c r="L15" i="43"/>
  <c r="J15" i="43"/>
  <c r="F15" i="43"/>
  <c r="G15" i="43" s="1"/>
  <c r="E15" i="43"/>
  <c r="C15" i="43"/>
  <c r="O14" i="43"/>
  <c r="M14" i="43"/>
  <c r="L14" i="43"/>
  <c r="J14" i="43"/>
  <c r="F14" i="43"/>
  <c r="G14" i="43" s="1"/>
  <c r="E14" i="43"/>
  <c r="C14" i="43"/>
  <c r="O13" i="43"/>
  <c r="M13" i="43"/>
  <c r="L13" i="43"/>
  <c r="J13" i="43"/>
  <c r="F13" i="43"/>
  <c r="G13" i="43" s="1"/>
  <c r="E13" i="43"/>
  <c r="C13" i="43"/>
  <c r="O12" i="43"/>
  <c r="M12" i="43"/>
  <c r="L12" i="43"/>
  <c r="J12" i="43"/>
  <c r="F12" i="43"/>
  <c r="G12" i="43" s="1"/>
  <c r="E12" i="43"/>
  <c r="C12" i="43"/>
  <c r="O11" i="43"/>
  <c r="M11" i="43"/>
  <c r="L11" i="43"/>
  <c r="J11" i="43"/>
  <c r="F11" i="43"/>
  <c r="G11" i="43" s="1"/>
  <c r="E11" i="43"/>
  <c r="C11" i="43"/>
  <c r="O10" i="43"/>
  <c r="M10" i="43"/>
  <c r="L10" i="43"/>
  <c r="J10" i="43"/>
  <c r="F10" i="43"/>
  <c r="G10" i="43" s="1"/>
  <c r="E10" i="43"/>
  <c r="C10" i="43"/>
  <c r="O9" i="43"/>
  <c r="M9" i="43"/>
  <c r="L9" i="43"/>
  <c r="J9" i="43"/>
  <c r="F9" i="43"/>
  <c r="G9" i="43" s="1"/>
  <c r="E9" i="43"/>
  <c r="C9" i="43"/>
  <c r="O8" i="43"/>
  <c r="M8" i="43"/>
  <c r="L8" i="43"/>
  <c r="J8" i="43"/>
  <c r="F8" i="43"/>
  <c r="G8" i="43" s="1"/>
  <c r="E8" i="43"/>
  <c r="C8" i="43"/>
  <c r="O7" i="43"/>
  <c r="M7" i="43"/>
  <c r="L7" i="43"/>
  <c r="J7" i="43"/>
  <c r="F7" i="43"/>
  <c r="G7" i="43" s="1"/>
  <c r="E7" i="43"/>
  <c r="C7" i="43"/>
  <c r="O6" i="43"/>
  <c r="M6" i="43"/>
  <c r="L6" i="43"/>
  <c r="J6" i="43"/>
  <c r="F6" i="43"/>
  <c r="G6" i="43" s="1"/>
  <c r="E6" i="43"/>
  <c r="C6" i="43"/>
  <c r="O5" i="43"/>
  <c r="O132" i="43" s="1"/>
  <c r="M5" i="43"/>
  <c r="L5" i="43"/>
  <c r="L132" i="43" s="1"/>
  <c r="J5" i="43"/>
  <c r="F5" i="43"/>
  <c r="E5" i="43"/>
  <c r="C5" i="43"/>
  <c r="C4" i="43" s="1"/>
  <c r="D112" i="43" s="1"/>
  <c r="O4" i="43"/>
  <c r="P4" i="43" s="1"/>
  <c r="L4" i="43"/>
  <c r="I4" i="43"/>
  <c r="D4" i="43"/>
  <c r="I130" i="40"/>
  <c r="F130" i="40"/>
  <c r="I129" i="40"/>
  <c r="F129" i="40"/>
  <c r="I128" i="40"/>
  <c r="F128" i="40"/>
  <c r="I127" i="40"/>
  <c r="F127" i="40"/>
  <c r="I126" i="40"/>
  <c r="F126" i="40"/>
  <c r="I125" i="40"/>
  <c r="F125" i="40"/>
  <c r="I124" i="40"/>
  <c r="F124" i="40"/>
  <c r="I123" i="40"/>
  <c r="F123" i="40"/>
  <c r="I122" i="40"/>
  <c r="F122" i="40"/>
  <c r="I121" i="40"/>
  <c r="F121" i="40"/>
  <c r="I120" i="40"/>
  <c r="F120" i="40"/>
  <c r="I119" i="40"/>
  <c r="F119" i="40"/>
  <c r="I118" i="40"/>
  <c r="F118" i="40"/>
  <c r="I117" i="40"/>
  <c r="F117" i="40"/>
  <c r="I116" i="40"/>
  <c r="F116" i="40"/>
  <c r="I115" i="40"/>
  <c r="F115" i="40"/>
  <c r="I114" i="40"/>
  <c r="F114" i="40"/>
  <c r="I113" i="40"/>
  <c r="F113" i="40"/>
  <c r="I112" i="40"/>
  <c r="F112" i="40"/>
  <c r="I111" i="40"/>
  <c r="F111" i="40"/>
  <c r="I110" i="40"/>
  <c r="F110" i="40"/>
  <c r="I109" i="40"/>
  <c r="F109" i="40"/>
  <c r="I108" i="40"/>
  <c r="F108" i="40"/>
  <c r="I107" i="40"/>
  <c r="F107" i="40"/>
  <c r="I106" i="40"/>
  <c r="F106" i="40"/>
  <c r="I105" i="40"/>
  <c r="F105" i="40"/>
  <c r="I104" i="40"/>
  <c r="F104" i="40"/>
  <c r="I103" i="40"/>
  <c r="F103" i="40"/>
  <c r="I102" i="40"/>
  <c r="F102" i="40"/>
  <c r="I101" i="40"/>
  <c r="F101" i="40"/>
  <c r="I100" i="40"/>
  <c r="F100" i="40"/>
  <c r="I99" i="40"/>
  <c r="F99" i="40"/>
  <c r="I98" i="40"/>
  <c r="F98" i="40"/>
  <c r="I97" i="40"/>
  <c r="F97" i="40"/>
  <c r="I96" i="40"/>
  <c r="F96" i="40"/>
  <c r="I95" i="40"/>
  <c r="F95" i="40"/>
  <c r="I94" i="40"/>
  <c r="F94" i="40"/>
  <c r="I93" i="40"/>
  <c r="F93" i="40"/>
  <c r="I92" i="40"/>
  <c r="F92" i="40"/>
  <c r="I91" i="40"/>
  <c r="F91" i="40"/>
  <c r="I90" i="40"/>
  <c r="F90" i="40"/>
  <c r="I89" i="40"/>
  <c r="F89" i="40"/>
  <c r="I88" i="40"/>
  <c r="F88" i="40"/>
  <c r="I87" i="40"/>
  <c r="F87" i="40"/>
  <c r="I86" i="40"/>
  <c r="F86" i="40"/>
  <c r="I85" i="40"/>
  <c r="F85" i="40"/>
  <c r="I84" i="40"/>
  <c r="F84" i="40"/>
  <c r="I83" i="40"/>
  <c r="F83" i="40"/>
  <c r="I82" i="40"/>
  <c r="F82" i="40"/>
  <c r="I81" i="40"/>
  <c r="F81" i="40"/>
  <c r="I80" i="40"/>
  <c r="F80" i="40"/>
  <c r="I79" i="40"/>
  <c r="F79" i="40"/>
  <c r="I78" i="40"/>
  <c r="F78" i="40"/>
  <c r="I77" i="40"/>
  <c r="F77" i="40"/>
  <c r="I76" i="40"/>
  <c r="F76" i="40"/>
  <c r="I75" i="40"/>
  <c r="F75" i="40"/>
  <c r="I74" i="40"/>
  <c r="F74" i="40"/>
  <c r="I73" i="40"/>
  <c r="F73" i="40"/>
  <c r="I72" i="40"/>
  <c r="F72" i="40"/>
  <c r="I71" i="40"/>
  <c r="F71" i="40"/>
  <c r="I70" i="40"/>
  <c r="F70" i="40"/>
  <c r="I69" i="40"/>
  <c r="F69" i="40"/>
  <c r="I68" i="40"/>
  <c r="F68" i="40"/>
  <c r="I67" i="40"/>
  <c r="F67" i="40"/>
  <c r="I66" i="40"/>
  <c r="F66" i="40"/>
  <c r="I65" i="40"/>
  <c r="F65" i="40"/>
  <c r="I64" i="40"/>
  <c r="F64" i="40"/>
  <c r="I63" i="40"/>
  <c r="F63" i="40"/>
  <c r="I62" i="40"/>
  <c r="F62" i="40"/>
  <c r="I61" i="40"/>
  <c r="F61" i="40"/>
  <c r="I60" i="40"/>
  <c r="F60" i="40"/>
  <c r="I59" i="40"/>
  <c r="F59" i="40"/>
  <c r="I58" i="40"/>
  <c r="F58" i="40"/>
  <c r="I57" i="40"/>
  <c r="F57" i="40"/>
  <c r="I56" i="40"/>
  <c r="F56" i="40"/>
  <c r="I55" i="40"/>
  <c r="F55" i="40"/>
  <c r="I54" i="40"/>
  <c r="F54" i="40"/>
  <c r="I53" i="40"/>
  <c r="F53" i="40"/>
  <c r="I52" i="40"/>
  <c r="F52" i="40"/>
  <c r="I51" i="40"/>
  <c r="F51" i="40"/>
  <c r="I50" i="40"/>
  <c r="F50" i="40"/>
  <c r="I49" i="40"/>
  <c r="F49" i="40"/>
  <c r="I48" i="40"/>
  <c r="F48" i="40"/>
  <c r="I47" i="40"/>
  <c r="F47" i="40"/>
  <c r="I46" i="40"/>
  <c r="F46" i="40"/>
  <c r="I45" i="40"/>
  <c r="F45" i="40"/>
  <c r="I44" i="40"/>
  <c r="F44" i="40"/>
  <c r="I43" i="40"/>
  <c r="F43" i="40"/>
  <c r="I42" i="40"/>
  <c r="F42" i="40"/>
  <c r="I41" i="40"/>
  <c r="F41" i="40"/>
  <c r="I40" i="40"/>
  <c r="F40" i="40"/>
  <c r="I39" i="40"/>
  <c r="F39" i="40"/>
  <c r="I38" i="40"/>
  <c r="F38" i="40"/>
  <c r="I37" i="40"/>
  <c r="F37" i="40"/>
  <c r="I36" i="40"/>
  <c r="F36" i="40"/>
  <c r="I35" i="40"/>
  <c r="F35" i="40"/>
  <c r="I34" i="40"/>
  <c r="F34" i="40"/>
  <c r="I33" i="40"/>
  <c r="F33" i="40"/>
  <c r="I32" i="40"/>
  <c r="F32" i="40"/>
  <c r="I31" i="40"/>
  <c r="F31" i="40"/>
  <c r="I30" i="40"/>
  <c r="F30" i="40"/>
  <c r="I29" i="40"/>
  <c r="F29" i="40"/>
  <c r="I28" i="40"/>
  <c r="F28" i="40"/>
  <c r="I27" i="40"/>
  <c r="F27" i="40"/>
  <c r="I26" i="40"/>
  <c r="F26" i="40"/>
  <c r="I25" i="40"/>
  <c r="F25" i="40"/>
  <c r="I24" i="40"/>
  <c r="F24" i="40"/>
  <c r="I23" i="40"/>
  <c r="F23" i="40"/>
  <c r="I22" i="40"/>
  <c r="F22" i="40"/>
  <c r="I21" i="40"/>
  <c r="F21" i="40"/>
  <c r="I20" i="40"/>
  <c r="F20" i="40"/>
  <c r="I19" i="40"/>
  <c r="F19" i="40"/>
  <c r="I18" i="40"/>
  <c r="F18" i="40"/>
  <c r="I17" i="40"/>
  <c r="F17" i="40"/>
  <c r="I16" i="40"/>
  <c r="F16" i="40"/>
  <c r="I15" i="40"/>
  <c r="F15" i="40"/>
  <c r="I14" i="40"/>
  <c r="F14" i="40"/>
  <c r="I13" i="40"/>
  <c r="F13" i="40"/>
  <c r="I12" i="40"/>
  <c r="F12" i="40"/>
  <c r="I11" i="40"/>
  <c r="F11" i="40"/>
  <c r="I10" i="40"/>
  <c r="F10" i="40"/>
  <c r="I9" i="40"/>
  <c r="F9" i="40"/>
  <c r="I8" i="40"/>
  <c r="F8" i="40"/>
  <c r="I7" i="40"/>
  <c r="F7" i="40"/>
  <c r="I6" i="40"/>
  <c r="H6" i="40"/>
  <c r="G6" i="40"/>
  <c r="F6" i="40"/>
  <c r="E6" i="40"/>
  <c r="D6" i="40"/>
  <c r="I169" i="30"/>
  <c r="H169" i="30" s="1"/>
  <c r="E169" i="30"/>
  <c r="D169" i="30" s="1"/>
  <c r="I168" i="30"/>
  <c r="H168" i="30" s="1"/>
  <c r="E168" i="30"/>
  <c r="D168" i="30" s="1"/>
  <c r="I166" i="30"/>
  <c r="H166" i="30" s="1"/>
  <c r="E166" i="30"/>
  <c r="D166" i="30" s="1"/>
  <c r="I165" i="30"/>
  <c r="E165" i="30"/>
  <c r="D165" i="30" s="1"/>
  <c r="I163" i="30"/>
  <c r="H163" i="30" s="1"/>
  <c r="E163" i="30"/>
  <c r="D163" i="30" s="1"/>
  <c r="I162" i="30"/>
  <c r="H162" i="30" s="1"/>
  <c r="E162" i="30"/>
  <c r="D162" i="30" s="1"/>
  <c r="I160" i="30"/>
  <c r="H160" i="30" s="1"/>
  <c r="E160" i="30"/>
  <c r="D160" i="30" s="1"/>
  <c r="I159" i="30"/>
  <c r="E159" i="30"/>
  <c r="D159" i="30" s="1"/>
  <c r="I157" i="30"/>
  <c r="H157" i="30" s="1"/>
  <c r="E157" i="30"/>
  <c r="D157" i="30" s="1"/>
  <c r="I156" i="30"/>
  <c r="H156" i="30" s="1"/>
  <c r="E156" i="30"/>
  <c r="D156" i="30" s="1"/>
  <c r="I155" i="30"/>
  <c r="E155" i="30"/>
  <c r="D155" i="30" s="1"/>
  <c r="I153" i="30"/>
  <c r="H153" i="30" s="1"/>
  <c r="E153" i="30"/>
  <c r="D153" i="30" s="1"/>
  <c r="I152" i="30"/>
  <c r="H152" i="30" s="1"/>
  <c r="E152" i="30"/>
  <c r="D152" i="30" s="1"/>
  <c r="I150" i="30"/>
  <c r="H150" i="30" s="1"/>
  <c r="E150" i="30"/>
  <c r="D150" i="30" s="1"/>
  <c r="I149" i="30"/>
  <c r="H149" i="30" s="1"/>
  <c r="E149" i="30"/>
  <c r="D149" i="30" s="1"/>
  <c r="I148" i="30"/>
  <c r="H148" i="30" s="1"/>
  <c r="E148" i="30"/>
  <c r="D148" i="30" s="1"/>
  <c r="I147" i="30"/>
  <c r="E147" i="30"/>
  <c r="D147" i="30" s="1"/>
  <c r="I145" i="30"/>
  <c r="H145" i="30" s="1"/>
  <c r="E145" i="30"/>
  <c r="D145" i="30" s="1"/>
  <c r="I144" i="30"/>
  <c r="H144" i="30" s="1"/>
  <c r="E144" i="30"/>
  <c r="D144" i="30" s="1"/>
  <c r="I142" i="30"/>
  <c r="H142" i="30" s="1"/>
  <c r="E142" i="30"/>
  <c r="D142" i="30" s="1"/>
  <c r="I141" i="30"/>
  <c r="E141" i="30"/>
  <c r="D141" i="30" s="1"/>
  <c r="I139" i="30"/>
  <c r="H139" i="30" s="1"/>
  <c r="E139" i="30"/>
  <c r="D139" i="30" s="1"/>
  <c r="I138" i="30"/>
  <c r="H138" i="30" s="1"/>
  <c r="E138" i="30"/>
  <c r="D138" i="30" s="1"/>
  <c r="I137" i="30"/>
  <c r="H137" i="30" s="1"/>
  <c r="E137" i="30"/>
  <c r="D137" i="30" s="1"/>
  <c r="I136" i="30"/>
  <c r="H136" i="30" s="1"/>
  <c r="E136" i="30"/>
  <c r="D136" i="30" s="1"/>
  <c r="I135" i="30"/>
  <c r="E135" i="30"/>
  <c r="D135" i="30" s="1"/>
  <c r="I133" i="30"/>
  <c r="H133" i="30" s="1"/>
  <c r="E133" i="30"/>
  <c r="D133" i="30" s="1"/>
  <c r="I132" i="30"/>
  <c r="H132" i="30" s="1"/>
  <c r="E132" i="30"/>
  <c r="D132" i="30" s="1"/>
  <c r="I131" i="30"/>
  <c r="E131" i="30"/>
  <c r="D131" i="30" s="1"/>
  <c r="I129" i="30"/>
  <c r="H129" i="30" s="1"/>
  <c r="E129" i="30"/>
  <c r="D129" i="30" s="1"/>
  <c r="I128" i="30"/>
  <c r="H128" i="30" s="1"/>
  <c r="E128" i="30"/>
  <c r="D128" i="30" s="1"/>
  <c r="I127" i="30"/>
  <c r="E127" i="30"/>
  <c r="D127" i="30" s="1"/>
  <c r="I125" i="30"/>
  <c r="H125" i="30" s="1"/>
  <c r="E125" i="30"/>
  <c r="D125" i="30" s="1"/>
  <c r="I124" i="30"/>
  <c r="H124" i="30" s="1"/>
  <c r="E124" i="30"/>
  <c r="D124" i="30" s="1"/>
  <c r="I123" i="30"/>
  <c r="H123" i="30" s="1"/>
  <c r="E123" i="30"/>
  <c r="D123" i="30" s="1"/>
  <c r="I122" i="30"/>
  <c r="H122" i="30" s="1"/>
  <c r="E122" i="30"/>
  <c r="D122" i="30" s="1"/>
  <c r="I121" i="30"/>
  <c r="H121" i="30" s="1"/>
  <c r="E121" i="30"/>
  <c r="D121" i="30" s="1"/>
  <c r="I120" i="30"/>
  <c r="H120" i="30" s="1"/>
  <c r="E120" i="30"/>
  <c r="D120" i="30" s="1"/>
  <c r="I119" i="30"/>
  <c r="H119" i="30" s="1"/>
  <c r="E119" i="30"/>
  <c r="D119" i="30" s="1"/>
  <c r="I118" i="30"/>
  <c r="H118" i="30" s="1"/>
  <c r="E118" i="30"/>
  <c r="D118" i="30" s="1"/>
  <c r="I117" i="30"/>
  <c r="H117" i="30" s="1"/>
  <c r="E117" i="30"/>
  <c r="D117" i="30" s="1"/>
  <c r="I116" i="30"/>
  <c r="H116" i="30" s="1"/>
  <c r="E116" i="30"/>
  <c r="D116" i="30" s="1"/>
  <c r="I115" i="30"/>
  <c r="E115" i="30"/>
  <c r="D115" i="30" s="1"/>
  <c r="I112" i="30"/>
  <c r="H112" i="30" s="1"/>
  <c r="E112" i="30"/>
  <c r="D112" i="30" s="1"/>
  <c r="I111" i="30"/>
  <c r="H111" i="30" s="1"/>
  <c r="E111" i="30"/>
  <c r="D111" i="30" s="1"/>
  <c r="I110" i="30"/>
  <c r="H110" i="30" s="1"/>
  <c r="E110" i="30"/>
  <c r="D110" i="30" s="1"/>
  <c r="I109" i="30"/>
  <c r="E109" i="30"/>
  <c r="D109" i="30" s="1"/>
  <c r="I107" i="30"/>
  <c r="H107" i="30" s="1"/>
  <c r="E107" i="30"/>
  <c r="D107" i="30" s="1"/>
  <c r="I106" i="30"/>
  <c r="H106" i="30" s="1"/>
  <c r="E106" i="30"/>
  <c r="D106" i="30" s="1"/>
  <c r="I105" i="30"/>
  <c r="H105" i="30" s="1"/>
  <c r="E105" i="30"/>
  <c r="D105" i="30" s="1"/>
  <c r="I104" i="30"/>
  <c r="H104" i="30" s="1"/>
  <c r="E104" i="30"/>
  <c r="D104" i="30" s="1"/>
  <c r="I103" i="30"/>
  <c r="H103" i="30" s="1"/>
  <c r="E103" i="30"/>
  <c r="D103" i="30" s="1"/>
  <c r="I102" i="30"/>
  <c r="H102" i="30" s="1"/>
  <c r="E102" i="30"/>
  <c r="D102" i="30" s="1"/>
  <c r="I101" i="30"/>
  <c r="H101" i="30" s="1"/>
  <c r="E101" i="30"/>
  <c r="D101" i="30" s="1"/>
  <c r="I100" i="30"/>
  <c r="H100" i="30" s="1"/>
  <c r="E100" i="30"/>
  <c r="D100" i="30" s="1"/>
  <c r="I99" i="30"/>
  <c r="H99" i="30" s="1"/>
  <c r="E99" i="30"/>
  <c r="D99" i="30" s="1"/>
  <c r="I98" i="30"/>
  <c r="H98" i="30" s="1"/>
  <c r="E98" i="30"/>
  <c r="D98" i="30" s="1"/>
  <c r="I97" i="30"/>
  <c r="H97" i="30" s="1"/>
  <c r="E97" i="30"/>
  <c r="D97" i="30" s="1"/>
  <c r="I96" i="30"/>
  <c r="H96" i="30" s="1"/>
  <c r="E96" i="30"/>
  <c r="D96" i="30" s="1"/>
  <c r="I95" i="30"/>
  <c r="E95" i="30"/>
  <c r="D95" i="30" s="1"/>
  <c r="I93" i="30"/>
  <c r="H93" i="30" s="1"/>
  <c r="E93" i="30"/>
  <c r="D93" i="30" s="1"/>
  <c r="I92" i="30"/>
  <c r="H92" i="30" s="1"/>
  <c r="E92" i="30"/>
  <c r="D92" i="30" s="1"/>
  <c r="I91" i="30"/>
  <c r="H91" i="30" s="1"/>
  <c r="E91" i="30"/>
  <c r="D91" i="30" s="1"/>
  <c r="I90" i="30"/>
  <c r="H90" i="30" s="1"/>
  <c r="E90" i="30"/>
  <c r="D90" i="30" s="1"/>
  <c r="I89" i="30"/>
  <c r="H89" i="30" s="1"/>
  <c r="E89" i="30"/>
  <c r="D89" i="30" s="1"/>
  <c r="I88" i="30"/>
  <c r="H88" i="30" s="1"/>
  <c r="E88" i="30"/>
  <c r="D88" i="30" s="1"/>
  <c r="I87" i="30"/>
  <c r="E87" i="30"/>
  <c r="D87" i="30" s="1"/>
  <c r="I85" i="30"/>
  <c r="H85" i="30" s="1"/>
  <c r="E85" i="30"/>
  <c r="D85" i="30" s="1"/>
  <c r="I84" i="30"/>
  <c r="H84" i="30" s="1"/>
  <c r="E84" i="30"/>
  <c r="D84" i="30" s="1"/>
  <c r="I83" i="30"/>
  <c r="H83" i="30" s="1"/>
  <c r="E83" i="30"/>
  <c r="D83" i="30" s="1"/>
  <c r="I82" i="30"/>
  <c r="H82" i="30" s="1"/>
  <c r="E82" i="30"/>
  <c r="D82" i="30" s="1"/>
  <c r="I80" i="30"/>
  <c r="H80" i="30" s="1"/>
  <c r="E80" i="30"/>
  <c r="D80" i="30" s="1"/>
  <c r="I79" i="30"/>
  <c r="H79" i="30" s="1"/>
  <c r="E79" i="30"/>
  <c r="D79" i="30" s="1"/>
  <c r="I78" i="30"/>
  <c r="H78" i="30" s="1"/>
  <c r="E78" i="30"/>
  <c r="D78" i="30" s="1"/>
  <c r="I77" i="30"/>
  <c r="H77" i="30" s="1"/>
  <c r="E77" i="30"/>
  <c r="D77" i="30" s="1"/>
  <c r="I76" i="30"/>
  <c r="H76" i="30" s="1"/>
  <c r="E76" i="30"/>
  <c r="D76" i="30" s="1"/>
  <c r="I75" i="30"/>
  <c r="H75" i="30" s="1"/>
  <c r="E75" i="30"/>
  <c r="D75" i="30" s="1"/>
  <c r="I74" i="30"/>
  <c r="H74" i="30" s="1"/>
  <c r="E74" i="30"/>
  <c r="D74" i="30" s="1"/>
  <c r="H73" i="30"/>
  <c r="D73" i="30"/>
  <c r="I72" i="30"/>
  <c r="H72" i="30" s="1"/>
  <c r="E72" i="30"/>
  <c r="D72" i="30" s="1"/>
  <c r="I71" i="30"/>
  <c r="H71" i="30" s="1"/>
  <c r="E71" i="30"/>
  <c r="D71" i="30" s="1"/>
  <c r="I70" i="30"/>
  <c r="H70" i="30" s="1"/>
  <c r="E70" i="30"/>
  <c r="D70" i="30" s="1"/>
  <c r="I69" i="30"/>
  <c r="H69" i="30" s="1"/>
  <c r="E69" i="30"/>
  <c r="D69" i="30" s="1"/>
  <c r="I68" i="30"/>
  <c r="H68" i="30" s="1"/>
  <c r="E68" i="30"/>
  <c r="D68" i="30" s="1"/>
  <c r="I67" i="30"/>
  <c r="H67" i="30" s="1"/>
  <c r="E67" i="30"/>
  <c r="D67" i="30" s="1"/>
  <c r="I66" i="30"/>
  <c r="H66" i="30" s="1"/>
  <c r="E66" i="30"/>
  <c r="D66" i="30" s="1"/>
  <c r="I65" i="30"/>
  <c r="H65" i="30" s="1"/>
  <c r="E65" i="30"/>
  <c r="D65" i="30" s="1"/>
  <c r="I64" i="30"/>
  <c r="H64" i="30" s="1"/>
  <c r="E64" i="30"/>
  <c r="D64" i="30" s="1"/>
  <c r="I63" i="30"/>
  <c r="H63" i="30" s="1"/>
  <c r="E63" i="30"/>
  <c r="D63" i="30" s="1"/>
  <c r="I62" i="30"/>
  <c r="H62" i="30" s="1"/>
  <c r="E62" i="30"/>
  <c r="D62" i="30" s="1"/>
  <c r="I61" i="30"/>
  <c r="H61" i="30" s="1"/>
  <c r="E61" i="30"/>
  <c r="D61" i="30" s="1"/>
  <c r="I60" i="30"/>
  <c r="H60" i="30" s="1"/>
  <c r="E60" i="30"/>
  <c r="D60" i="30" s="1"/>
  <c r="I59" i="30"/>
  <c r="H59" i="30" s="1"/>
  <c r="E59" i="30"/>
  <c r="D59" i="30" s="1"/>
  <c r="I58" i="30"/>
  <c r="H58" i="30" s="1"/>
  <c r="E58" i="30"/>
  <c r="D58" i="30" s="1"/>
  <c r="I56" i="30"/>
  <c r="H56" i="30" s="1"/>
  <c r="E56" i="30"/>
  <c r="D56" i="30" s="1"/>
  <c r="I55" i="30"/>
  <c r="H55" i="30" s="1"/>
  <c r="E55" i="30"/>
  <c r="D55" i="30" s="1"/>
  <c r="I54" i="30"/>
  <c r="H54" i="30" s="1"/>
  <c r="E54" i="30"/>
  <c r="D54" i="30" s="1"/>
  <c r="I53" i="30"/>
  <c r="E53" i="30"/>
  <c r="D53" i="30" s="1"/>
  <c r="I51" i="30"/>
  <c r="H51" i="30" s="1"/>
  <c r="E51" i="30"/>
  <c r="D51" i="30" s="1"/>
  <c r="I50" i="30"/>
  <c r="H50" i="30" s="1"/>
  <c r="E50" i="30"/>
  <c r="D50" i="30" s="1"/>
  <c r="I49" i="30"/>
  <c r="E49" i="30"/>
  <c r="D49" i="30" s="1"/>
  <c r="I47" i="30"/>
  <c r="H47" i="30" s="1"/>
  <c r="E47" i="30"/>
  <c r="D47" i="30" s="1"/>
  <c r="I46" i="30"/>
  <c r="H46" i="30" s="1"/>
  <c r="E46" i="30"/>
  <c r="D46" i="30" s="1"/>
  <c r="I44" i="30"/>
  <c r="H44" i="30" s="1"/>
  <c r="E44" i="30"/>
  <c r="D44" i="30" s="1"/>
  <c r="I43" i="30"/>
  <c r="E43" i="30"/>
  <c r="D43" i="30" s="1"/>
  <c r="I41" i="30"/>
  <c r="H41" i="30" s="1"/>
  <c r="E41" i="30"/>
  <c r="D41" i="30" s="1"/>
  <c r="I40" i="30"/>
  <c r="H40" i="30" s="1"/>
  <c r="E40" i="30"/>
  <c r="D40" i="30" s="1"/>
  <c r="I39" i="30"/>
  <c r="H39" i="30" s="1"/>
  <c r="E39" i="30"/>
  <c r="D39" i="30" s="1"/>
  <c r="I38" i="30"/>
  <c r="H38" i="30" s="1"/>
  <c r="E38" i="30"/>
  <c r="D38" i="30" s="1"/>
  <c r="I37" i="30"/>
  <c r="E37" i="30"/>
  <c r="D37" i="30" s="1"/>
  <c r="I35" i="30"/>
  <c r="H35" i="30" s="1"/>
  <c r="E35" i="30"/>
  <c r="D35" i="30" s="1"/>
  <c r="I34" i="30"/>
  <c r="H34" i="30" s="1"/>
  <c r="E34" i="30"/>
  <c r="D34" i="30" s="1"/>
  <c r="I32" i="30"/>
  <c r="H32" i="30" s="1"/>
  <c r="E32" i="30"/>
  <c r="D32" i="30" s="1"/>
  <c r="I31" i="30"/>
  <c r="E31" i="30"/>
  <c r="D31" i="30" s="1"/>
  <c r="I29" i="30"/>
  <c r="H29" i="30" s="1"/>
  <c r="E29" i="30"/>
  <c r="D29" i="30" s="1"/>
  <c r="I28" i="30"/>
  <c r="H28" i="30" s="1"/>
  <c r="E28" i="30"/>
  <c r="D28" i="30" s="1"/>
  <c r="I26" i="30"/>
  <c r="H26" i="30"/>
  <c r="E26" i="30"/>
  <c r="D26" i="30" s="1"/>
  <c r="I25" i="30"/>
  <c r="H25" i="30" s="1"/>
  <c r="E25" i="30"/>
  <c r="D25" i="30" s="1"/>
  <c r="I23" i="30"/>
  <c r="H23" i="30" s="1"/>
  <c r="E23" i="30"/>
  <c r="D23" i="30" s="1"/>
  <c r="I22" i="30"/>
  <c r="I21" i="30" s="1"/>
  <c r="H21" i="30" s="1"/>
  <c r="H22" i="30"/>
  <c r="E22" i="30"/>
  <c r="D22" i="30" s="1"/>
  <c r="I20" i="30"/>
  <c r="H20" i="30"/>
  <c r="E20" i="30"/>
  <c r="D20" i="30" s="1"/>
  <c r="I19" i="30"/>
  <c r="H19" i="30"/>
  <c r="E19" i="30"/>
  <c r="D19" i="30" s="1"/>
  <c r="I17" i="30"/>
  <c r="H17" i="30" s="1"/>
  <c r="E17" i="30"/>
  <c r="D17" i="30" s="1"/>
  <c r="I16" i="30"/>
  <c r="I15" i="30" s="1"/>
  <c r="H15" i="30" s="1"/>
  <c r="H16" i="30"/>
  <c r="E16" i="30"/>
  <c r="D16" i="30" s="1"/>
  <c r="I14" i="30"/>
  <c r="H14" i="30" s="1"/>
  <c r="E14" i="30"/>
  <c r="D14" i="30" s="1"/>
  <c r="I13" i="30"/>
  <c r="H13" i="30" s="1"/>
  <c r="E13" i="30"/>
  <c r="D13" i="30" s="1"/>
  <c r="I11" i="30"/>
  <c r="I9" i="30" s="1"/>
  <c r="H11" i="30"/>
  <c r="E11" i="30"/>
  <c r="D11" i="30" s="1"/>
  <c r="I10" i="30"/>
  <c r="H10" i="30"/>
  <c r="E10" i="30"/>
  <c r="D10" i="30" s="1"/>
  <c r="J9" i="30"/>
  <c r="J8" i="30" s="1"/>
  <c r="J7" i="30" s="1"/>
  <c r="G9" i="30"/>
  <c r="F9" i="30"/>
  <c r="F8" i="30" s="1"/>
  <c r="F7" i="30" s="1"/>
  <c r="F6" i="30" s="1"/>
  <c r="E9" i="30"/>
  <c r="G8" i="30"/>
  <c r="G7" i="30"/>
  <c r="G6" i="30" s="1"/>
  <c r="J6" i="30"/>
  <c r="E167" i="38"/>
  <c r="E166" i="38"/>
  <c r="E165" i="38"/>
  <c r="E164" i="38"/>
  <c r="E163" i="38"/>
  <c r="E162" i="38"/>
  <c r="E161" i="38"/>
  <c r="E160" i="38"/>
  <c r="E159" i="38"/>
  <c r="E158" i="38" s="1"/>
  <c r="E157" i="38" s="1"/>
  <c r="E156" i="38"/>
  <c r="E155" i="38"/>
  <c r="E154" i="38"/>
  <c r="E153" i="38"/>
  <c r="E150" i="38"/>
  <c r="E149" i="38"/>
  <c r="E148" i="38"/>
  <c r="E147" i="38"/>
  <c r="E146" i="38"/>
  <c r="E145" i="38"/>
  <c r="E144" i="38"/>
  <c r="E143" i="38"/>
  <c r="E142" i="38"/>
  <c r="E141" i="38"/>
  <c r="E140" i="38"/>
  <c r="E139" i="38"/>
  <c r="E138" i="38"/>
  <c r="E135" i="38"/>
  <c r="E134" i="38"/>
  <c r="E133" i="38"/>
  <c r="E132" i="38"/>
  <c r="E131" i="38"/>
  <c r="E130" i="38"/>
  <c r="E128" i="38"/>
  <c r="E127" i="38"/>
  <c r="E126" i="38"/>
  <c r="E125" i="38"/>
  <c r="E124" i="38"/>
  <c r="E123" i="38"/>
  <c r="E122" i="38"/>
  <c r="E121" i="38"/>
  <c r="E120" i="38"/>
  <c r="E119" i="38"/>
  <c r="E118" i="38"/>
  <c r="E117" i="38" s="1"/>
  <c r="E115" i="38"/>
  <c r="E114" i="38"/>
  <c r="E113" i="38"/>
  <c r="E112" i="38"/>
  <c r="E111" i="38"/>
  <c r="E110" i="38"/>
  <c r="E109" i="38"/>
  <c r="E108" i="38"/>
  <c r="E107" i="38"/>
  <c r="E106" i="38"/>
  <c r="E105" i="38"/>
  <c r="E102" i="38"/>
  <c r="E101" i="38"/>
  <c r="E100" i="38"/>
  <c r="E99" i="38"/>
  <c r="E98" i="38"/>
  <c r="E97" i="38"/>
  <c r="E96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4" i="38"/>
  <c r="E33" i="38"/>
  <c r="E32" i="38"/>
  <c r="E31" i="38"/>
  <c r="E29" i="38"/>
  <c r="E28" i="38"/>
  <c r="E27" i="38"/>
  <c r="E26" i="38"/>
  <c r="E25" i="38"/>
  <c r="E23" i="38" s="1"/>
  <c r="E24" i="38"/>
  <c r="E21" i="38"/>
  <c r="E20" i="38"/>
  <c r="E19" i="38"/>
  <c r="E18" i="38"/>
  <c r="E17" i="38"/>
  <c r="E16" i="38" s="1"/>
  <c r="E15" i="38" s="1"/>
  <c r="I66" i="54"/>
  <c r="I160" i="53"/>
  <c r="L67" i="52"/>
  <c r="K67" i="52"/>
  <c r="L163" i="51"/>
  <c r="K163" i="51"/>
  <c r="C162" i="50"/>
  <c r="Q1" i="50"/>
  <c r="P1" i="50"/>
  <c r="O1" i="50"/>
  <c r="M1" i="50"/>
  <c r="L1" i="50"/>
  <c r="K1" i="50"/>
  <c r="E1" i="50"/>
  <c r="D1" i="50"/>
  <c r="C1" i="50"/>
  <c r="M9" i="48"/>
  <c r="H81" i="43" l="1"/>
  <c r="H109" i="43"/>
  <c r="H117" i="43"/>
  <c r="E15" i="30"/>
  <c r="D15" i="30" s="1"/>
  <c r="I18" i="30"/>
  <c r="H18" i="30" s="1"/>
  <c r="E27" i="30"/>
  <c r="D27" i="30" s="1"/>
  <c r="E146" i="30"/>
  <c r="D146" i="30" s="1"/>
  <c r="I167" i="30"/>
  <c r="H167" i="30" s="1"/>
  <c r="J132" i="43"/>
  <c r="H33" i="43"/>
  <c r="H37" i="43"/>
  <c r="H41" i="43"/>
  <c r="H45" i="43"/>
  <c r="H49" i="43"/>
  <c r="H52" i="43"/>
  <c r="H78" i="43"/>
  <c r="H84" i="43"/>
  <c r="H92" i="43"/>
  <c r="H100" i="43"/>
  <c r="H108" i="43"/>
  <c r="H120" i="43"/>
  <c r="H121" i="43"/>
  <c r="E14" i="38"/>
  <c r="E95" i="38"/>
  <c r="E94" i="38" s="1"/>
  <c r="E129" i="38"/>
  <c r="H93" i="43"/>
  <c r="H101" i="43"/>
  <c r="E65" i="38"/>
  <c r="E64" i="38" s="1"/>
  <c r="E104" i="38"/>
  <c r="E137" i="38"/>
  <c r="I27" i="30"/>
  <c r="H27" i="30" s="1"/>
  <c r="E151" i="30"/>
  <c r="D151" i="30" s="1"/>
  <c r="H83" i="43"/>
  <c r="H116" i="43"/>
  <c r="N1" i="50"/>
  <c r="D6" i="43"/>
  <c r="D10" i="43"/>
  <c r="H119" i="43"/>
  <c r="E22" i="38"/>
  <c r="E116" i="38"/>
  <c r="D9" i="30"/>
  <c r="I12" i="30"/>
  <c r="H12" i="30" s="1"/>
  <c r="E18" i="30"/>
  <c r="D18" i="30" s="1"/>
  <c r="I24" i="30"/>
  <c r="H24" i="30" s="1"/>
  <c r="E158" i="30"/>
  <c r="D158" i="30" s="1"/>
  <c r="C132" i="43"/>
  <c r="H6" i="43"/>
  <c r="D9" i="43"/>
  <c r="H10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H115" i="43"/>
  <c r="E79" i="38"/>
  <c r="E78" i="38" s="1"/>
  <c r="J1" i="50"/>
  <c r="E103" i="38"/>
  <c r="E136" i="38"/>
  <c r="E21" i="30"/>
  <c r="D21" i="30" s="1"/>
  <c r="E33" i="30"/>
  <c r="D33" i="30" s="1"/>
  <c r="E45" i="30"/>
  <c r="D45" i="30" s="1"/>
  <c r="E57" i="30"/>
  <c r="D57" i="30" s="1"/>
  <c r="E140" i="30"/>
  <c r="D140" i="30" s="1"/>
  <c r="I151" i="30"/>
  <c r="H151" i="30" s="1"/>
  <c r="I161" i="30"/>
  <c r="H161" i="30" s="1"/>
  <c r="E4" i="43"/>
  <c r="M132" i="43"/>
  <c r="D8" i="43"/>
  <c r="D12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80" i="43"/>
  <c r="E30" i="38"/>
  <c r="E36" i="38"/>
  <c r="E35" i="38" s="1"/>
  <c r="E50" i="38"/>
  <c r="E49" i="38" s="1"/>
  <c r="E12" i="30"/>
  <c r="D12" i="30" s="1"/>
  <c r="E24" i="30"/>
  <c r="D24" i="30" s="1"/>
  <c r="I33" i="30"/>
  <c r="H33" i="30" s="1"/>
  <c r="I45" i="30"/>
  <c r="H45" i="30" s="1"/>
  <c r="I57" i="30"/>
  <c r="H57" i="30" s="1"/>
  <c r="I143" i="30"/>
  <c r="H143" i="30" s="1"/>
  <c r="E164" i="30"/>
  <c r="D164" i="30" s="1"/>
  <c r="H89" i="43"/>
  <c r="H97" i="43"/>
  <c r="H105" i="43"/>
  <c r="H113" i="43"/>
  <c r="D25" i="43"/>
  <c r="D26" i="43"/>
  <c r="D27" i="43"/>
  <c r="D28" i="43"/>
  <c r="D29" i="43"/>
  <c r="D30" i="43"/>
  <c r="D31" i="43"/>
  <c r="H36" i="43"/>
  <c r="H40" i="43"/>
  <c r="H44" i="43"/>
  <c r="H48" i="43"/>
  <c r="H53" i="43"/>
  <c r="H70" i="43"/>
  <c r="H74" i="43"/>
  <c r="H82" i="43"/>
  <c r="H85" i="43"/>
  <c r="H91" i="43"/>
  <c r="H99" i="43"/>
  <c r="H107" i="43"/>
  <c r="F132" i="43"/>
  <c r="D7" i="43"/>
  <c r="H8" i="43"/>
  <c r="D11" i="43"/>
  <c r="H12" i="43"/>
  <c r="H34" i="43"/>
  <c r="H38" i="43"/>
  <c r="H42" i="43"/>
  <c r="H46" i="43"/>
  <c r="H50" i="43"/>
  <c r="H56" i="43"/>
  <c r="H60" i="43"/>
  <c r="H64" i="43"/>
  <c r="H68" i="43"/>
  <c r="H72" i="43"/>
  <c r="H76" i="43"/>
  <c r="H88" i="43"/>
  <c r="H95" i="43"/>
  <c r="H103" i="43"/>
  <c r="H111" i="43"/>
  <c r="H9" i="30"/>
  <c r="H95" i="30"/>
  <c r="I94" i="30"/>
  <c r="H94" i="30" s="1"/>
  <c r="H141" i="30"/>
  <c r="I140" i="30"/>
  <c r="H140" i="30" s="1"/>
  <c r="H155" i="30"/>
  <c r="I154" i="30"/>
  <c r="H154" i="30" s="1"/>
  <c r="H31" i="30"/>
  <c r="I30" i="30"/>
  <c r="H30" i="30" s="1"/>
  <c r="H43" i="30"/>
  <c r="I42" i="30"/>
  <c r="H42" i="30" s="1"/>
  <c r="H53" i="30"/>
  <c r="I52" i="30"/>
  <c r="H52" i="30" s="1"/>
  <c r="H127" i="30"/>
  <c r="I126" i="30"/>
  <c r="H126" i="30" s="1"/>
  <c r="H135" i="30"/>
  <c r="I134" i="30"/>
  <c r="H134" i="30" s="1"/>
  <c r="H165" i="30"/>
  <c r="I164" i="30"/>
  <c r="H164" i="30" s="1"/>
  <c r="E152" i="38"/>
  <c r="E151" i="38" s="1"/>
  <c r="H87" i="30"/>
  <c r="I86" i="30"/>
  <c r="H109" i="30"/>
  <c r="I108" i="30"/>
  <c r="H108" i="30" s="1"/>
  <c r="H147" i="30"/>
  <c r="I146" i="30"/>
  <c r="H146" i="30" s="1"/>
  <c r="H37" i="30"/>
  <c r="I36" i="30"/>
  <c r="H36" i="30" s="1"/>
  <c r="H49" i="30"/>
  <c r="I48" i="30"/>
  <c r="H48" i="30" s="1"/>
  <c r="H115" i="30"/>
  <c r="I114" i="30"/>
  <c r="H131" i="30"/>
  <c r="I130" i="30"/>
  <c r="H130" i="30" s="1"/>
  <c r="H159" i="30"/>
  <c r="I158" i="30"/>
  <c r="H158" i="30" s="1"/>
  <c r="E30" i="30"/>
  <c r="D30" i="30" s="1"/>
  <c r="E36" i="30"/>
  <c r="D36" i="30" s="1"/>
  <c r="E42" i="30"/>
  <c r="D42" i="30" s="1"/>
  <c r="E48" i="30"/>
  <c r="D48" i="30" s="1"/>
  <c r="E52" i="30"/>
  <c r="D52" i="30" s="1"/>
  <c r="E86" i="30"/>
  <c r="E94" i="30"/>
  <c r="D94" i="30" s="1"/>
  <c r="E108" i="30"/>
  <c r="D108" i="30" s="1"/>
  <c r="E114" i="30"/>
  <c r="E126" i="30"/>
  <c r="D126" i="30" s="1"/>
  <c r="E130" i="30"/>
  <c r="D130" i="30" s="1"/>
  <c r="E134" i="30"/>
  <c r="D134" i="30" s="1"/>
  <c r="E154" i="30"/>
  <c r="D154" i="30" s="1"/>
  <c r="E143" i="30"/>
  <c r="D143" i="30" s="1"/>
  <c r="E161" i="30"/>
  <c r="D161" i="30" s="1"/>
  <c r="E167" i="30"/>
  <c r="D167" i="30" s="1"/>
  <c r="H7" i="43"/>
  <c r="H11" i="43"/>
  <c r="E132" i="43"/>
  <c r="H9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82" i="43"/>
  <c r="D84" i="43"/>
  <c r="D100" i="43"/>
  <c r="S194" i="15"/>
  <c r="S193" i="15"/>
  <c r="D54" i="43"/>
  <c r="H57" i="43"/>
  <c r="H61" i="43"/>
  <c r="H65" i="43"/>
  <c r="D86" i="43"/>
  <c r="D96" i="43"/>
  <c r="M58" i="15"/>
  <c r="M57" i="15"/>
  <c r="S167" i="15"/>
  <c r="S166" i="15"/>
  <c r="D121" i="43"/>
  <c r="D119" i="43"/>
  <c r="D117" i="43"/>
  <c r="D115" i="43"/>
  <c r="D111" i="43"/>
  <c r="D107" i="43"/>
  <c r="D103" i="43"/>
  <c r="D99" i="43"/>
  <c r="D95" i="43"/>
  <c r="D91" i="43"/>
  <c r="D88" i="43"/>
  <c r="D85" i="43"/>
  <c r="D81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63" i="43"/>
  <c r="D62" i="43"/>
  <c r="D61" i="43"/>
  <c r="D60" i="43"/>
  <c r="D59" i="43"/>
  <c r="D58" i="43"/>
  <c r="D57" i="43"/>
  <c r="D56" i="43"/>
  <c r="D55" i="43"/>
  <c r="D114" i="43"/>
  <c r="D110" i="43"/>
  <c r="D106" i="43"/>
  <c r="D102" i="43"/>
  <c r="D98" i="43"/>
  <c r="D94" i="43"/>
  <c r="D90" i="43"/>
  <c r="D131" i="43"/>
  <c r="D120" i="43"/>
  <c r="D118" i="43"/>
  <c r="D116" i="43"/>
  <c r="D113" i="43"/>
  <c r="D109" i="43"/>
  <c r="D105" i="43"/>
  <c r="D101" i="43"/>
  <c r="D97" i="43"/>
  <c r="D93" i="43"/>
  <c r="D89" i="43"/>
  <c r="D87" i="43"/>
  <c r="G5" i="43"/>
  <c r="G132" i="43" s="1"/>
  <c r="H54" i="43"/>
  <c r="H58" i="43"/>
  <c r="H62" i="43"/>
  <c r="H66" i="43"/>
  <c r="D79" i="43"/>
  <c r="D92" i="43"/>
  <c r="D108" i="43"/>
  <c r="E58" i="15"/>
  <c r="D5" i="43"/>
  <c r="D53" i="43"/>
  <c r="H55" i="43"/>
  <c r="H59" i="43"/>
  <c r="H63" i="43"/>
  <c r="H67" i="43"/>
  <c r="D78" i="43"/>
  <c r="D80" i="43"/>
  <c r="D83" i="43"/>
  <c r="D104" i="43"/>
  <c r="M78" i="15"/>
  <c r="M77" i="15"/>
  <c r="D123" i="43"/>
  <c r="D124" i="43"/>
  <c r="D125" i="43"/>
  <c r="D126" i="43"/>
  <c r="D127" i="43"/>
  <c r="D128" i="43"/>
  <c r="D129" i="43"/>
  <c r="D130" i="43"/>
  <c r="E8" i="15"/>
  <c r="F8" i="15"/>
  <c r="F46" i="15"/>
  <c r="E47" i="15"/>
  <c r="F110" i="15"/>
  <c r="E167" i="15"/>
  <c r="F167" i="15"/>
  <c r="E194" i="15"/>
  <c r="F194" i="15"/>
  <c r="H94" i="15"/>
  <c r="M109" i="15"/>
  <c r="M129" i="15"/>
  <c r="M128" i="15"/>
  <c r="H167" i="15"/>
  <c r="E183" i="15"/>
  <c r="H194" i="15"/>
  <c r="S31" i="15"/>
  <c r="S32" i="15"/>
  <c r="H148" i="15"/>
  <c r="H147" i="15"/>
  <c r="F211" i="15"/>
  <c r="E13" i="38" l="1"/>
  <c r="D8" i="30"/>
  <c r="I8" i="30"/>
  <c r="D132" i="43"/>
  <c r="D86" i="30"/>
  <c r="E81" i="30"/>
  <c r="D81" i="30" s="1"/>
  <c r="E8" i="30"/>
  <c r="D114" i="30"/>
  <c r="E113" i="30"/>
  <c r="D113" i="30" s="1"/>
  <c r="H5" i="43"/>
  <c r="H114" i="30"/>
  <c r="I113" i="30"/>
  <c r="H113" i="30" s="1"/>
  <c r="H86" i="30"/>
  <c r="I81" i="30"/>
  <c r="H81" i="30" s="1"/>
  <c r="H8" i="30"/>
  <c r="H7" i="30" s="1"/>
  <c r="H6" i="30" l="1"/>
  <c r="D7" i="30"/>
  <c r="D6" i="30" s="1"/>
  <c r="H132" i="43"/>
  <c r="H4" i="43"/>
  <c r="I5" i="43" s="1"/>
  <c r="I7" i="30"/>
  <c r="I6" i="30" s="1"/>
  <c r="E7" i="30"/>
  <c r="E6" i="30" s="1"/>
  <c r="P5" i="43" l="1"/>
  <c r="I131" i="43"/>
  <c r="I8" i="43"/>
  <c r="P8" i="43" s="1"/>
  <c r="I38" i="43"/>
  <c r="P38" i="43" s="1"/>
  <c r="I52" i="43"/>
  <c r="P52" i="43" s="1"/>
  <c r="I68" i="43"/>
  <c r="P68" i="43" s="1"/>
  <c r="I33" i="43"/>
  <c r="P33" i="43" s="1"/>
  <c r="I49" i="43"/>
  <c r="P49" i="43" s="1"/>
  <c r="I40" i="43"/>
  <c r="P40" i="43" s="1"/>
  <c r="I70" i="43"/>
  <c r="P70" i="43" s="1"/>
  <c r="I15" i="43"/>
  <c r="P15" i="43" s="1"/>
  <c r="I19" i="43"/>
  <c r="P19" i="43" s="1"/>
  <c r="I23" i="43"/>
  <c r="P23" i="43" s="1"/>
  <c r="I27" i="43"/>
  <c r="P27" i="43" s="1"/>
  <c r="I31" i="43"/>
  <c r="P31" i="43" s="1"/>
  <c r="I47" i="43"/>
  <c r="P47" i="43" s="1"/>
  <c r="I77" i="43"/>
  <c r="P77" i="43" s="1"/>
  <c r="I91" i="43"/>
  <c r="P91" i="43" s="1"/>
  <c r="I107" i="43"/>
  <c r="P107" i="43" s="1"/>
  <c r="I90" i="43"/>
  <c r="P90" i="43" s="1"/>
  <c r="I106" i="43"/>
  <c r="P106" i="43" s="1"/>
  <c r="I82" i="43"/>
  <c r="P82" i="43" s="1"/>
  <c r="I85" i="43"/>
  <c r="P85" i="43" s="1"/>
  <c r="I98" i="43"/>
  <c r="P98" i="43" s="1"/>
  <c r="I114" i="43"/>
  <c r="P114" i="43" s="1"/>
  <c r="I126" i="43"/>
  <c r="P126" i="43" s="1"/>
  <c r="I130" i="43"/>
  <c r="P130" i="43" s="1"/>
  <c r="I118" i="43"/>
  <c r="P118" i="43" s="1"/>
  <c r="I100" i="43"/>
  <c r="P100" i="43" s="1"/>
  <c r="I115" i="43"/>
  <c r="P115" i="43" s="1"/>
  <c r="I42" i="43"/>
  <c r="P42" i="43" s="1"/>
  <c r="I56" i="43"/>
  <c r="P56" i="43" s="1"/>
  <c r="I72" i="43"/>
  <c r="P72" i="43" s="1"/>
  <c r="I37" i="43"/>
  <c r="P37" i="43" s="1"/>
  <c r="I71" i="43"/>
  <c r="P71" i="43" s="1"/>
  <c r="I6" i="43"/>
  <c r="P6" i="43" s="1"/>
  <c r="I44" i="43"/>
  <c r="P44" i="43" s="1"/>
  <c r="I74" i="43"/>
  <c r="P74" i="43" s="1"/>
  <c r="I16" i="43"/>
  <c r="P16" i="43" s="1"/>
  <c r="I20" i="43"/>
  <c r="P20" i="43" s="1"/>
  <c r="I24" i="43"/>
  <c r="P24" i="43" s="1"/>
  <c r="I28" i="43"/>
  <c r="P28" i="43" s="1"/>
  <c r="I35" i="43"/>
  <c r="P35" i="43" s="1"/>
  <c r="I51" i="43"/>
  <c r="P51" i="43" s="1"/>
  <c r="I94" i="43"/>
  <c r="P94" i="43" s="1"/>
  <c r="I110" i="43"/>
  <c r="P110" i="43" s="1"/>
  <c r="I78" i="43"/>
  <c r="P78" i="43" s="1"/>
  <c r="I93" i="43"/>
  <c r="P93" i="43" s="1"/>
  <c r="I109" i="43"/>
  <c r="P109" i="43" s="1"/>
  <c r="I83" i="43"/>
  <c r="P83" i="43" s="1"/>
  <c r="I99" i="43"/>
  <c r="P99" i="43" s="1"/>
  <c r="I86" i="43"/>
  <c r="P86" i="43" s="1"/>
  <c r="I101" i="43"/>
  <c r="P101" i="43" s="1"/>
  <c r="I123" i="43"/>
  <c r="P123" i="43" s="1"/>
  <c r="I127" i="43"/>
  <c r="P127" i="43" s="1"/>
  <c r="I120" i="43"/>
  <c r="P120" i="43" s="1"/>
  <c r="I104" i="43"/>
  <c r="P104" i="43" s="1"/>
  <c r="I117" i="43"/>
  <c r="P117" i="43" s="1"/>
  <c r="I12" i="43"/>
  <c r="P12" i="43" s="1"/>
  <c r="I46" i="43"/>
  <c r="P46" i="43" s="1"/>
  <c r="I60" i="43"/>
  <c r="P60" i="43" s="1"/>
  <c r="I76" i="43"/>
  <c r="P76" i="43" s="1"/>
  <c r="I41" i="43"/>
  <c r="P41" i="43" s="1"/>
  <c r="I75" i="43"/>
  <c r="P75" i="43" s="1"/>
  <c r="I48" i="43"/>
  <c r="P48" i="43" s="1"/>
  <c r="I13" i="43"/>
  <c r="P13" i="43" s="1"/>
  <c r="I17" i="43"/>
  <c r="P17" i="43" s="1"/>
  <c r="I21" i="43"/>
  <c r="P21" i="43" s="1"/>
  <c r="I25" i="43"/>
  <c r="P25" i="43" s="1"/>
  <c r="I29" i="43"/>
  <c r="P29" i="43" s="1"/>
  <c r="I39" i="43"/>
  <c r="P39" i="43" s="1"/>
  <c r="I69" i="43"/>
  <c r="P69" i="43" s="1"/>
  <c r="I97" i="43"/>
  <c r="P97" i="43" s="1"/>
  <c r="I113" i="43"/>
  <c r="P113" i="43" s="1"/>
  <c r="I79" i="43"/>
  <c r="P79" i="43" s="1"/>
  <c r="I88" i="43"/>
  <c r="P88" i="43" s="1"/>
  <c r="I102" i="43"/>
  <c r="P102" i="43" s="1"/>
  <c r="I80" i="43"/>
  <c r="P80" i="43" s="1"/>
  <c r="I87" i="43"/>
  <c r="P87" i="43" s="1"/>
  <c r="I124" i="43"/>
  <c r="P124" i="43" s="1"/>
  <c r="I128" i="43"/>
  <c r="P128" i="43" s="1"/>
  <c r="I92" i="43"/>
  <c r="P92" i="43" s="1"/>
  <c r="I108" i="43"/>
  <c r="P108" i="43" s="1"/>
  <c r="I119" i="43"/>
  <c r="P119" i="43" s="1"/>
  <c r="I34" i="43"/>
  <c r="P34" i="43" s="1"/>
  <c r="I50" i="43"/>
  <c r="P50" i="43" s="1"/>
  <c r="I64" i="43"/>
  <c r="P64" i="43" s="1"/>
  <c r="I45" i="43"/>
  <c r="P45" i="43" s="1"/>
  <c r="I10" i="43"/>
  <c r="P10" i="43" s="1"/>
  <c r="I36" i="43"/>
  <c r="P36" i="43" s="1"/>
  <c r="I53" i="43"/>
  <c r="P53" i="43" s="1"/>
  <c r="I14" i="43"/>
  <c r="P14" i="43" s="1"/>
  <c r="I18" i="43"/>
  <c r="P18" i="43" s="1"/>
  <c r="I22" i="43"/>
  <c r="P22" i="43" s="1"/>
  <c r="I26" i="43"/>
  <c r="P26" i="43" s="1"/>
  <c r="I30" i="43"/>
  <c r="P30" i="43" s="1"/>
  <c r="I43" i="43"/>
  <c r="P43" i="43" s="1"/>
  <c r="I73" i="43"/>
  <c r="P73" i="43" s="1"/>
  <c r="I84" i="43"/>
  <c r="P84" i="43" s="1"/>
  <c r="I103" i="43"/>
  <c r="P103" i="43" s="1"/>
  <c r="I81" i="43"/>
  <c r="P81" i="43" s="1"/>
  <c r="I89" i="43"/>
  <c r="P89" i="43" s="1"/>
  <c r="I105" i="43"/>
  <c r="P105" i="43" s="1"/>
  <c r="I95" i="43"/>
  <c r="P95" i="43" s="1"/>
  <c r="I111" i="43"/>
  <c r="P111" i="43" s="1"/>
  <c r="I125" i="43"/>
  <c r="P125" i="43" s="1"/>
  <c r="I129" i="43"/>
  <c r="P129" i="43" s="1"/>
  <c r="I116" i="43"/>
  <c r="P116" i="43" s="1"/>
  <c r="I96" i="43"/>
  <c r="P96" i="43" s="1"/>
  <c r="I112" i="43"/>
  <c r="P112" i="43" s="1"/>
  <c r="I121" i="43"/>
  <c r="P121" i="43" s="1"/>
  <c r="I67" i="43"/>
  <c r="P67" i="43" s="1"/>
  <c r="I65" i="43"/>
  <c r="P65" i="43" s="1"/>
  <c r="I11" i="43"/>
  <c r="P11" i="43" s="1"/>
  <c r="I59" i="43"/>
  <c r="P59" i="43" s="1"/>
  <c r="I62" i="43"/>
  <c r="P62" i="43" s="1"/>
  <c r="I58" i="43"/>
  <c r="P58" i="43" s="1"/>
  <c r="I61" i="43"/>
  <c r="P61" i="43" s="1"/>
  <c r="I66" i="43"/>
  <c r="P66" i="43" s="1"/>
  <c r="I7" i="43"/>
  <c r="P7" i="43" s="1"/>
  <c r="I55" i="43"/>
  <c r="P55" i="43" s="1"/>
  <c r="I9" i="43"/>
  <c r="P9" i="43" s="1"/>
  <c r="I63" i="43"/>
  <c r="P63" i="43" s="1"/>
  <c r="I54" i="43"/>
  <c r="P54" i="43" s="1"/>
  <c r="I57" i="43"/>
  <c r="P57" i="43" s="1"/>
  <c r="P132" i="43" l="1"/>
  <c r="I132" i="43"/>
</calcChain>
</file>

<file path=xl/comments1.xml><?xml version="1.0" encoding="utf-8"?>
<comments xmlns="http://schemas.openxmlformats.org/spreadsheetml/2006/main">
  <authors>
    <author>黄河</author>
  </authors>
  <commentList>
    <comment ref="L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中央核定全年资金</t>
        </r>
      </text>
    </comment>
    <comment ref="P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中央提前下达资金</t>
        </r>
      </text>
    </comment>
    <comment ref="C13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长沙地区按全国资助系统实际录入人数进行测算。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参照2020年分担比例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参照2020年分担比例</t>
        </r>
      </text>
    </comment>
    <comment ref="F43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参照南岳区分担比例</t>
        </r>
      </text>
    </comment>
    <comment ref="F6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参照君山区分担比例</t>
        </r>
      </text>
    </comment>
    <comment ref="F83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参照君山区分担比例</t>
        </r>
      </text>
    </comment>
    <comment ref="C168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建档立卡学生全部保障，增加保靖县111个指标。</t>
        </r>
      </text>
    </comment>
  </commentList>
</comments>
</file>

<file path=xl/comments2.xml><?xml version="1.0" encoding="utf-8"?>
<comments xmlns="http://schemas.openxmlformats.org/spreadsheetml/2006/main">
  <authors>
    <author>黄河</author>
  </authors>
  <commentList>
    <comment ref="L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中央核定全年资金</t>
        </r>
      </text>
    </comment>
    <comment ref="P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中央提前下达资金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参照2020年分担比例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参照2020年分担比例</t>
        </r>
      </text>
    </comment>
    <comment ref="F43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参照南岳区分担比例</t>
        </r>
      </text>
    </comment>
    <comment ref="F6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参照君山区分担比例</t>
        </r>
      </text>
    </comment>
    <comment ref="F83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参照君山区分担比例</t>
        </r>
      </text>
    </comment>
  </commentList>
</comments>
</file>

<file path=xl/sharedStrings.xml><?xml version="1.0" encoding="utf-8"?>
<sst xmlns="http://schemas.openxmlformats.org/spreadsheetml/2006/main" count="6529" uniqueCount="1269">
  <si>
    <t>附件1</t>
  </si>
  <si>
    <t xml:space="preserve"> </t>
  </si>
  <si>
    <t>2023年学生资助省级资金分配表</t>
  </si>
  <si>
    <t>单位：万元</t>
  </si>
  <si>
    <t>学校（部分项目）</t>
  </si>
  <si>
    <t>合计</t>
  </si>
  <si>
    <t>功能科目</t>
  </si>
  <si>
    <t xml:space="preserve"> 高校学生资助</t>
  </si>
  <si>
    <t>待下年抵扣</t>
  </si>
  <si>
    <t>中职学生资助</t>
  </si>
  <si>
    <t>高中学生资助</t>
  </si>
  <si>
    <t>家庭经济困难幼儿</t>
  </si>
  <si>
    <t>备注</t>
  </si>
  <si>
    <t>小计</t>
  </si>
  <si>
    <t>服兵役资金</t>
  </si>
  <si>
    <t>奖助学金</t>
  </si>
  <si>
    <t>免学费</t>
  </si>
  <si>
    <t>助学金</t>
  </si>
  <si>
    <t>免费教科书</t>
  </si>
  <si>
    <t>省教育厅</t>
  </si>
  <si>
    <t>教育厅系统财务：国防科大附中</t>
  </si>
  <si>
    <t>2050204高中教育</t>
  </si>
  <si>
    <t>湘潭大学</t>
  </si>
  <si>
    <t>2050205高等教育</t>
  </si>
  <si>
    <t>湘潭大学兴湘学院</t>
  </si>
  <si>
    <t>吉首大学</t>
  </si>
  <si>
    <t>吉首大学张家界学院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</si>
  <si>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</si>
  <si>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</si>
  <si>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</si>
  <si>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</si>
  <si>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</si>
  <si>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</si>
  <si>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</si>
  <si>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</si>
  <si>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</si>
  <si>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</si>
  <si>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</si>
  <si>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</si>
  <si>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</si>
  <si>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</si>
  <si>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</si>
  <si>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</si>
  <si>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湖南工商大学</t>
  </si>
  <si>
    <t>湘潭理工学院（湖南工商大学北津学院）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</si>
  <si>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</si>
  <si>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</si>
  <si>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</si>
  <si>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</si>
  <si>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</si>
  <si>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</si>
  <si>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</si>
  <si>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</si>
  <si>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</si>
  <si>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</si>
  <si>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</si>
  <si>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</si>
  <si>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</si>
  <si>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</si>
  <si>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湖南城市学院</t>
  </si>
  <si>
    <t>长沙民政职业技术学院</t>
  </si>
  <si>
    <t>2050305高等职业教育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</si>
  <si>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</si>
  <si>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</si>
  <si>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</si>
  <si>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</si>
  <si>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</si>
  <si>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</si>
  <si>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</si>
  <si>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</si>
  <si>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湖南开放大学（湖南网络工程职业学院）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</si>
  <si>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</si>
  <si>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</si>
  <si>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</si>
  <si>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</si>
  <si>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</si>
  <si>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</si>
  <si>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湖南国防工业职业技术学院</t>
  </si>
  <si>
    <t>湖南师范大学附属中学</t>
  </si>
  <si>
    <t>湖南安全技术职业学院</t>
  </si>
  <si>
    <t>湖南工程职业技术学院</t>
  </si>
  <si>
    <t>省公安厅</t>
  </si>
  <si>
    <t>湖南警察学院</t>
  </si>
  <si>
    <t>湖南商务职业技术学院</t>
  </si>
  <si>
    <t>省工信厅</t>
  </si>
  <si>
    <t>张家界航空工业职业技术学院</t>
  </si>
  <si>
    <t>湖南电气职业技术学院</t>
  </si>
  <si>
    <t>湖南有色金属职业技术学院</t>
  </si>
  <si>
    <t>长沙环境保护职业技术学院</t>
  </si>
  <si>
    <t>湖南城建职业技术学院</t>
  </si>
  <si>
    <t>湖南交通职业技术学院</t>
  </si>
  <si>
    <t>湖南理工职业技术学院</t>
  </si>
  <si>
    <t>湖南生物机电职业技术学院</t>
  </si>
  <si>
    <t>省商务厅</t>
  </si>
  <si>
    <t>湖南外贸职业学院</t>
  </si>
  <si>
    <t>湖南现代物流职业技术学院</t>
  </si>
  <si>
    <t>湖南水利水电职业技术学院</t>
  </si>
  <si>
    <t>省司法厅</t>
  </si>
  <si>
    <t>湖南司法警官职业学院</t>
  </si>
  <si>
    <t>省体育局</t>
  </si>
  <si>
    <t>湖南体育职业学院</t>
  </si>
  <si>
    <t>湖南中医药高等专科学校</t>
  </si>
  <si>
    <t>省文化厅</t>
  </si>
  <si>
    <t>湖南艺术职业学院</t>
  </si>
  <si>
    <t>省人社厅</t>
  </si>
  <si>
    <t>湖南劳动人事职业学院</t>
  </si>
  <si>
    <t>省食品药品管理局</t>
  </si>
  <si>
    <t>湖南食品药品职业学院</t>
  </si>
  <si>
    <t>省委党校</t>
  </si>
  <si>
    <t>中共湖南省委党校</t>
  </si>
  <si>
    <t>长沙电力职业技术学院</t>
  </si>
  <si>
    <t>湖南邮电职业技术学院</t>
  </si>
  <si>
    <t>长沙矿冶研究院有限责任公司</t>
  </si>
  <si>
    <t>长沙矿山研究院有限责任公司</t>
  </si>
  <si>
    <t>湖南涉外经济学院</t>
  </si>
  <si>
    <t>长沙医学院</t>
  </si>
  <si>
    <t>湖南信息学院</t>
  </si>
  <si>
    <t>保险职业学院</t>
  </si>
  <si>
    <t>湖南国防工业职业技术学院(湖南省江南工业学校)</t>
  </si>
  <si>
    <t>中南工业学校（湖南省工业技师学院）</t>
  </si>
  <si>
    <t>湖南省有色金属中等专业学校</t>
  </si>
  <si>
    <t>省农业农村厅</t>
  </si>
  <si>
    <t>湖南省工业贸易学校</t>
  </si>
  <si>
    <t>省残联</t>
  </si>
  <si>
    <t>湖南省特教中等专业学校</t>
  </si>
  <si>
    <t>省机关事务管理局</t>
  </si>
  <si>
    <t>湖南省商业职业中等专业学校（湖南省商业技师学院031010）</t>
  </si>
  <si>
    <t>省交通运输厅</t>
  </si>
  <si>
    <t>湖南省交通科技职业中等专业学校</t>
  </si>
  <si>
    <t>省粮食局</t>
  </si>
  <si>
    <t>湖南省经贸职业中专学校(湖南省经济贸易高级技工学校205006）</t>
  </si>
  <si>
    <t>省建工集团</t>
  </si>
  <si>
    <t>核工业卫生学校（999888）</t>
  </si>
  <si>
    <t>长沙建筑工程学校（999152）</t>
  </si>
  <si>
    <t>湖南省水利水电建设工程学校（中国水利水电第八工程局有限公司999649）</t>
  </si>
  <si>
    <t>湘潭钢铁集团有限公司职业中等专业学校（湖南华菱湘潭钢铁有限公司999056）</t>
  </si>
  <si>
    <t>湖南劳动高级技工学校（湖南劳动人事职业学院301006）</t>
  </si>
  <si>
    <t>省自然资源厅</t>
  </si>
  <si>
    <t>湖南工程高级技工学校（湖南工程职业技术学院203022）</t>
  </si>
  <si>
    <t>湖南建筑高级技工学校（364003）</t>
  </si>
  <si>
    <t>湖南省工业技师学院（中南工业学校350015）</t>
  </si>
  <si>
    <t>湖南机电高级技工学校（湖南机电职业技术学院100059）</t>
  </si>
  <si>
    <t>省市场监管局</t>
  </si>
  <si>
    <t>湖南省医药技工学校（湖南食品药品职业学院047003）</t>
  </si>
  <si>
    <t>省人力资源和社会保障厅系统财务</t>
  </si>
  <si>
    <t>中钢集团衡阳重机技工学校（中钢集团衡阳重机职工大学）</t>
  </si>
  <si>
    <t>衡阳工业技工学校（衡阳工业职工大学）</t>
  </si>
  <si>
    <t>中国水利水电第八工程局高级技工学校（中国水利水电第八工程局有限公司999649）</t>
  </si>
  <si>
    <t>湘潭钢铁集团有限公司高级技工学校（湖南华菱湘潭钢铁有限公司999056）</t>
  </si>
  <si>
    <t>中铁十二局技工学校（湘潭铁路工程学校999145）</t>
  </si>
  <si>
    <t>涟源钢铁集团有限公司技工学校（湖南华菱涟源钢铁有限公司999310）</t>
  </si>
  <si>
    <t>中建五局技工学校（长沙建筑工程学校999152）</t>
  </si>
  <si>
    <t>市州小计</t>
  </si>
  <si>
    <t>长沙市</t>
  </si>
  <si>
    <t>长沙市小计</t>
  </si>
  <si>
    <t>长沙市本级</t>
  </si>
  <si>
    <t>2050201学前教育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</si>
  <si>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</si>
  <si>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</si>
  <si>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</si>
  <si>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</si>
  <si>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</si>
  <si>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</si>
  <si>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</si>
  <si>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</si>
  <si>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</si>
  <si>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</si>
  <si>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</si>
  <si>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</si>
  <si>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</si>
  <si>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</si>
  <si>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</si>
  <si>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</si>
  <si>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</si>
  <si>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</si>
  <si>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</si>
  <si>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</si>
  <si>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</si>
  <si>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</si>
  <si>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</si>
  <si>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</si>
  <si>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</si>
  <si>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</si>
  <si>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</si>
  <si>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</si>
  <si>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</si>
  <si>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</si>
  <si>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</si>
  <si>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</si>
  <si>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</si>
  <si>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</si>
  <si>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</si>
  <si>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</si>
  <si>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</si>
  <si>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</si>
  <si>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</si>
  <si>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</si>
  <si>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</si>
  <si>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</si>
  <si>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</si>
  <si>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</si>
  <si>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</si>
  <si>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</si>
  <si>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</si>
  <si>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</si>
  <si>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</si>
  <si>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</si>
  <si>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</si>
  <si>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</si>
  <si>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</si>
  <si>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</si>
  <si>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</si>
  <si>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</si>
  <si>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</si>
  <si>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</si>
  <si>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</si>
  <si>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</si>
  <si>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</si>
  <si>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</t>
  </si>
  <si>
    <t>君山区</t>
  </si>
  <si>
    <t>云溪区</t>
  </si>
  <si>
    <t>屈原管理区</t>
  </si>
  <si>
    <t>岳阳楼区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</si>
  <si>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</si>
  <si>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</si>
  <si>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</si>
  <si>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</si>
  <si>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</si>
  <si>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</si>
  <si>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</si>
  <si>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</si>
  <si>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</t>
  </si>
  <si>
    <t>桃花源管理区</t>
  </si>
  <si>
    <t>西湖管理区</t>
  </si>
  <si>
    <t>西洞庭管理区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</si>
  <si>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</si>
  <si>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</si>
  <si>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</si>
  <si>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</si>
  <si>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</si>
  <si>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</si>
  <si>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</si>
  <si>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</si>
  <si>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</si>
  <si>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</si>
  <si>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</si>
  <si>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</si>
  <si>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</si>
  <si>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</si>
  <si>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</si>
  <si>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</si>
  <si>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</si>
  <si>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</si>
  <si>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</si>
  <si>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资阳区</t>
  </si>
  <si>
    <t>大通湖管理区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</si>
  <si>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</si>
  <si>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</si>
  <si>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</si>
  <si>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</si>
  <si>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</si>
  <si>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</si>
  <si>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</si>
  <si>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永州市本级</t>
  </si>
  <si>
    <t>金洞管理区</t>
  </si>
  <si>
    <t>回龙圩管理区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</si>
  <si>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</si>
  <si>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</si>
  <si>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</si>
  <si>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</si>
  <si>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</si>
  <si>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</si>
  <si>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</si>
  <si>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</si>
  <si>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</si>
  <si>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</si>
  <si>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</si>
  <si>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</si>
  <si>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</si>
  <si>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</si>
  <si>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</si>
  <si>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</si>
  <si>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</si>
  <si>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</si>
  <si>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</si>
  <si>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</si>
  <si>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</si>
  <si>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</si>
  <si>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</si>
  <si>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</si>
  <si>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</si>
  <si>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</si>
  <si>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</si>
  <si>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</si>
  <si>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娄底市经济技术开发区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</si>
  <si>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</si>
  <si>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</si>
  <si>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</si>
  <si>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</si>
  <si>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</si>
  <si>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</si>
  <si>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</si>
  <si>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</si>
  <si>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</si>
  <si>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</si>
  <si>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</si>
  <si>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</si>
  <si>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</si>
  <si>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</si>
  <si>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</si>
  <si>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</si>
  <si>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</si>
  <si>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</si>
  <si>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</si>
  <si>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</si>
  <si>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</si>
  <si>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</si>
  <si>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湘西州小计</t>
  </si>
  <si>
    <t>湘西州本级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</si>
  <si>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</si>
  <si>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</si>
  <si>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</si>
  <si>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</si>
  <si>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</si>
  <si>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</si>
  <si>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</si>
  <si>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</si>
  <si>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</t>
  </si>
  <si>
    <t>市州</t>
  </si>
  <si>
    <t>县市区</t>
  </si>
  <si>
    <t>资助名额（人）</t>
  </si>
  <si>
    <t>地方各级资金分担比例</t>
  </si>
  <si>
    <t>各级应安排资金（万元）</t>
  </si>
  <si>
    <t>调整后中央和省级实际安排资金（万元）</t>
  </si>
  <si>
    <t>倾斜支持51个脱贫县</t>
  </si>
  <si>
    <t>已下达资金额度</t>
  </si>
  <si>
    <t>此次清算下达省级资金</t>
  </si>
  <si>
    <t>中央</t>
  </si>
  <si>
    <t>地方</t>
  </si>
  <si>
    <t>省级</t>
  </si>
  <si>
    <t>市级</t>
  </si>
  <si>
    <t>县级</t>
  </si>
  <si>
    <t>湘财预（2022）311号已下达中央资金</t>
  </si>
  <si>
    <t>湘财预〔2023〕115号已下达中央资金</t>
  </si>
  <si>
    <t>湘财预（2022）311号已下达省级资金</t>
  </si>
  <si>
    <t>全省合计</t>
  </si>
  <si>
    <t>长沙市本级及所辖区小计</t>
  </si>
  <si>
    <t>株洲市本级及所辖区小计</t>
  </si>
  <si>
    <t>湘潭市本级及所辖区小计</t>
  </si>
  <si>
    <t>衡阳市本级及所辖区小计</t>
  </si>
  <si>
    <t>邵阳市本级及所辖区小计</t>
  </si>
  <si>
    <t>岳阳市本级及所辖区小计</t>
  </si>
  <si>
    <t>常德市本级及所辖区小计</t>
  </si>
  <si>
    <t>张家界市本级及所辖区小计</t>
  </si>
  <si>
    <t>益阳市本级及所辖区小计</t>
  </si>
  <si>
    <t>永州市本级及所辖区小计</t>
  </si>
  <si>
    <t>郴州市本级及所辖区小计</t>
  </si>
  <si>
    <t>娄底市
（娄底
市本
级含
经开
区）</t>
  </si>
  <si>
    <t>娄底市本级及所辖区小计</t>
  </si>
  <si>
    <t>怀化市本级及所辖区小计</t>
  </si>
  <si>
    <t>附件3-1</t>
  </si>
  <si>
    <t>单位</t>
  </si>
  <si>
    <t>资助人数测算数</t>
  </si>
  <si>
    <t>各级资金分担比例</t>
  </si>
  <si>
    <t>按照中央实际下达资金额度调整后2023年全年实际下达资金
（万元）</t>
  </si>
  <si>
    <t>已下达资金（万元）
湘财预〔2022〕291号
/湘财教指〔2022〕85号，
湘财预〔2023〕101号
/湘财教指〔2023〕19号</t>
  </si>
  <si>
    <t>此次下达省级资金
（万元）</t>
  </si>
  <si>
    <t>测算分档数</t>
  </si>
  <si>
    <t>非省直管县</t>
  </si>
  <si>
    <t>省直管县</t>
  </si>
  <si>
    <t>一档
（3000元/生/年）</t>
  </si>
  <si>
    <t>二档
（1000元/生/年）</t>
  </si>
  <si>
    <t>市（县）</t>
  </si>
  <si>
    <t>中央提前下达资金（湘财预〔2022〕291号
/湘财教指〔2022〕85号）</t>
  </si>
  <si>
    <t>中央第二次下达资金（湘财预〔2023〕101号
/湘财教指〔2023〕19号）</t>
  </si>
  <si>
    <t>省级提前下达资金（湘财预〔2022〕291号
/湘财教指〔2022〕85号）</t>
  </si>
  <si>
    <t>全国学生资助系统录入人数</t>
  </si>
  <si>
    <t>测算
一档       （3000元/生/年）</t>
  </si>
  <si>
    <t>测算
二档      （1000元/生/年）</t>
  </si>
  <si>
    <t>中央
比例</t>
  </si>
  <si>
    <t>地方
比例</t>
  </si>
  <si>
    <t>省级
比例</t>
  </si>
  <si>
    <t>非省直管县
比例</t>
  </si>
  <si>
    <t>省直管县
比例</t>
  </si>
  <si>
    <t>2023年
全年实际下达
资金小计</t>
  </si>
  <si>
    <t>2023年
全年实际下达
中央资金</t>
  </si>
  <si>
    <t>2023年
全年实际下达
省级资金</t>
  </si>
  <si>
    <t>第一次
提前下达
资金小计</t>
  </si>
  <si>
    <t>第一次
提前下达
中央资金</t>
  </si>
  <si>
    <t>第一次
提前下达
省级资金</t>
  </si>
  <si>
    <t>系数</t>
  </si>
  <si>
    <t>核定资金</t>
  </si>
  <si>
    <t>省本级小计</t>
  </si>
  <si>
    <t>省本级</t>
  </si>
  <si>
    <t>市县小计</t>
  </si>
  <si>
    <t>附件3-2</t>
  </si>
  <si>
    <t>2022年秋免学杂费人数(人）</t>
  </si>
  <si>
    <t>总人数</t>
  </si>
  <si>
    <t>省示范性高中人数</t>
  </si>
  <si>
    <t>省非示范性高中人数</t>
  </si>
  <si>
    <t>2022年秋免学杂费录入人数小计</t>
  </si>
  <si>
    <t>非省示范性高中人数</t>
  </si>
  <si>
    <t>湘西土家族苗族自治州小计</t>
  </si>
  <si>
    <t>附件3-3</t>
  </si>
  <si>
    <t>单位名称</t>
  </si>
  <si>
    <t>全年应下达资金（万元）</t>
  </si>
  <si>
    <t>已下达资金（万元）</t>
  </si>
  <si>
    <t>此次下达金额（万元）</t>
  </si>
  <si>
    <t>省教育厅小计</t>
  </si>
  <si>
    <t>市本级及所辖区小计</t>
  </si>
  <si>
    <r>
      <rPr>
        <sz val="11"/>
        <color indexed="8"/>
        <rFont val="等线"/>
        <family val="3"/>
        <charset val="134"/>
        <scheme val="minor"/>
      </rPr>
      <t>附件4</t>
    </r>
    <r>
      <rPr>
        <sz val="11"/>
        <color indexed="8"/>
        <rFont val="等线"/>
        <family val="3"/>
        <charset val="134"/>
        <scheme val="minor"/>
      </rPr>
      <t>-1</t>
    </r>
  </si>
  <si>
    <t>单位（市县）</t>
  </si>
  <si>
    <t>资助人数（人）</t>
  </si>
  <si>
    <t>资金需求（万元）</t>
  </si>
  <si>
    <t>应抵扣历史结余（负数为追补缺口（万元）</t>
  </si>
  <si>
    <t>已提前下达资金</t>
  </si>
  <si>
    <t>湘财预〔2023〕0101号/湘财教指〔2023〕19号安排的中央资金</t>
  </si>
  <si>
    <t>此次下达省级资金</t>
  </si>
  <si>
    <t>下次待抵扣资金</t>
  </si>
  <si>
    <t>奖学金</t>
  </si>
  <si>
    <t>国家奖助学金</t>
  </si>
  <si>
    <t>中职免学费补助资金</t>
  </si>
  <si>
    <t>2022年清算时待下年扣回资金</t>
  </si>
  <si>
    <t>2022年应抵扣结余资金</t>
  </si>
  <si>
    <t>免学费补助资金</t>
  </si>
  <si>
    <t>市县</t>
  </si>
  <si>
    <t>省本级合计</t>
  </si>
  <si>
    <t>湖南省广播电视大学（湖南网络工程职业学院）</t>
  </si>
  <si>
    <t>助学金免学费内部调整</t>
  </si>
  <si>
    <t>省文旅厅</t>
  </si>
  <si>
    <t>实拨单位</t>
  </si>
  <si>
    <t>市州合计</t>
  </si>
  <si>
    <t>因长沙市区划调整，根据长沙市申请，将原高新区中职助学金3万元、免学费42万元从市本级安排至岳麓区（湘江新区）</t>
  </si>
  <si>
    <t>追补2022年助学金新招生校缺口13.68万元，免学费83.06万元。</t>
  </si>
  <si>
    <r>
      <rPr>
        <sz val="11"/>
        <color indexed="8"/>
        <rFont val="等线"/>
        <family val="3"/>
        <charset val="134"/>
        <scheme val="minor"/>
      </rPr>
      <t>附件4</t>
    </r>
    <r>
      <rPr>
        <sz val="11"/>
        <color indexed="8"/>
        <rFont val="等线"/>
        <family val="3"/>
        <charset val="134"/>
        <scheme val="minor"/>
      </rPr>
      <t>-2</t>
    </r>
  </si>
  <si>
    <t>2023年教育系统预计资助人数（人）</t>
  </si>
  <si>
    <t>助学金分担比例(奖学金由中央全额承担）</t>
  </si>
  <si>
    <t>根据中央实际下达资金调整后各级应分担资金</t>
  </si>
  <si>
    <t>奖学金(市本级名额含所辖区）</t>
  </si>
  <si>
    <t>中央与地方</t>
  </si>
  <si>
    <t>省与市县</t>
  </si>
  <si>
    <r>
      <rPr>
        <b/>
        <sz val="11"/>
        <rFont val="黑体"/>
        <family val="3"/>
        <charset val="134"/>
      </rPr>
      <t>长沙市小计</t>
    </r>
  </si>
  <si>
    <r>
      <rPr>
        <b/>
        <sz val="11"/>
        <rFont val="黑体"/>
        <family val="3"/>
        <charset val="134"/>
      </rPr>
      <t>株洲市小计</t>
    </r>
  </si>
  <si>
    <r>
      <rPr>
        <b/>
        <sz val="11"/>
        <rFont val="黑体"/>
        <family val="3"/>
        <charset val="134"/>
      </rPr>
      <t>市本级及所辖区小计</t>
    </r>
  </si>
  <si>
    <r>
      <rPr>
        <b/>
        <sz val="11"/>
        <rFont val="黑体"/>
        <family val="3"/>
        <charset val="134"/>
      </rPr>
      <t>湘潭市小计</t>
    </r>
  </si>
  <si>
    <r>
      <rPr>
        <b/>
        <sz val="11"/>
        <rFont val="黑体"/>
        <family val="3"/>
        <charset val="134"/>
      </rPr>
      <t>衡阳市小计</t>
    </r>
  </si>
  <si>
    <r>
      <rPr>
        <b/>
        <sz val="11"/>
        <rFont val="黑体"/>
        <family val="3"/>
        <charset val="134"/>
      </rPr>
      <t>邵阳市小计</t>
    </r>
  </si>
  <si>
    <r>
      <rPr>
        <b/>
        <sz val="11"/>
        <rFont val="黑体"/>
        <family val="3"/>
        <charset val="134"/>
      </rPr>
      <t>岳阳市小计</t>
    </r>
  </si>
  <si>
    <r>
      <rPr>
        <b/>
        <sz val="11"/>
        <rFont val="黑体"/>
        <family val="3"/>
        <charset val="134"/>
      </rPr>
      <t>常德市小计</t>
    </r>
  </si>
  <si>
    <r>
      <rPr>
        <b/>
        <sz val="11"/>
        <rFont val="黑体"/>
        <family val="3"/>
        <charset val="134"/>
      </rPr>
      <t>张家界市小计</t>
    </r>
  </si>
  <si>
    <r>
      <rPr>
        <b/>
        <sz val="11"/>
        <rFont val="黑体"/>
        <family val="3"/>
        <charset val="134"/>
      </rPr>
      <t>益阳市小计</t>
    </r>
  </si>
  <si>
    <r>
      <rPr>
        <b/>
        <sz val="11"/>
        <rFont val="黑体"/>
        <family val="3"/>
        <charset val="134"/>
      </rPr>
      <t>永州市小计</t>
    </r>
  </si>
  <si>
    <r>
      <rPr>
        <b/>
        <sz val="11"/>
        <rFont val="黑体"/>
        <family val="3"/>
        <charset val="134"/>
      </rPr>
      <t>郴州市小计</t>
    </r>
  </si>
  <si>
    <r>
      <rPr>
        <b/>
        <sz val="11"/>
        <rFont val="黑体"/>
        <family val="3"/>
        <charset val="134"/>
      </rPr>
      <t>娄底市小计</t>
    </r>
  </si>
  <si>
    <r>
      <rPr>
        <b/>
        <sz val="11"/>
        <rFont val="黑体"/>
        <family val="3"/>
        <charset val="134"/>
      </rPr>
      <t>怀化市小计</t>
    </r>
  </si>
  <si>
    <r>
      <rPr>
        <b/>
        <sz val="11"/>
        <rFont val="黑体"/>
        <family val="3"/>
        <charset val="134"/>
      </rPr>
      <t>湘西土家族苗族自治州小计</t>
    </r>
  </si>
  <si>
    <r>
      <rPr>
        <sz val="11"/>
        <color indexed="8"/>
        <rFont val="等线"/>
        <family val="3"/>
        <charset val="134"/>
        <scheme val="minor"/>
      </rPr>
      <t>附件4</t>
    </r>
    <r>
      <rPr>
        <sz val="11"/>
        <color indexed="8"/>
        <rFont val="等线"/>
        <family val="3"/>
        <charset val="134"/>
        <scheme val="minor"/>
      </rPr>
      <t>-3</t>
    </r>
  </si>
  <si>
    <t>人社系统资助人数（人）</t>
  </si>
  <si>
    <t>追补历史缺口</t>
  </si>
  <si>
    <t>省发改委</t>
  </si>
  <si>
    <r>
      <rPr>
        <b/>
        <sz val="10"/>
        <rFont val="黑体"/>
        <family val="3"/>
        <charset val="134"/>
      </rPr>
      <t>市州合计</t>
    </r>
  </si>
  <si>
    <r>
      <rPr>
        <b/>
        <sz val="10"/>
        <rFont val="黑体"/>
        <family val="3"/>
        <charset val="134"/>
      </rPr>
      <t>长沙市小计</t>
    </r>
  </si>
  <si>
    <r>
      <rPr>
        <b/>
        <sz val="10"/>
        <rFont val="黑体"/>
        <family val="3"/>
        <charset val="134"/>
      </rPr>
      <t>市本级及所辖区小计</t>
    </r>
  </si>
  <si>
    <r>
      <rPr>
        <sz val="10"/>
        <rFont val="黑体"/>
        <family val="3"/>
        <charset val="134"/>
      </rPr>
      <t>长沙市本级</t>
    </r>
  </si>
  <si>
    <r>
      <rPr>
        <sz val="10"/>
        <rFont val="黑体"/>
        <family val="3"/>
        <charset val="134"/>
      </rPr>
      <t>浏阳市</t>
    </r>
  </si>
  <si>
    <r>
      <rPr>
        <b/>
        <sz val="10"/>
        <rFont val="黑体"/>
        <family val="3"/>
        <charset val="134"/>
      </rPr>
      <t>株洲市小计</t>
    </r>
  </si>
  <si>
    <r>
      <rPr>
        <sz val="10"/>
        <rFont val="黑体"/>
        <family val="3"/>
        <charset val="134"/>
      </rPr>
      <t>株洲市本级</t>
    </r>
  </si>
  <si>
    <r>
      <rPr>
        <b/>
        <sz val="10"/>
        <rFont val="黑体"/>
        <family val="3"/>
        <charset val="134"/>
      </rPr>
      <t>湘潭市小计</t>
    </r>
  </si>
  <si>
    <r>
      <rPr>
        <sz val="10"/>
        <rFont val="黑体"/>
        <family val="3"/>
        <charset val="134"/>
      </rPr>
      <t>湘潭市本级</t>
    </r>
  </si>
  <si>
    <r>
      <rPr>
        <b/>
        <sz val="10"/>
        <rFont val="黑体"/>
        <family val="3"/>
        <charset val="134"/>
      </rPr>
      <t>衡阳市小计</t>
    </r>
  </si>
  <si>
    <r>
      <rPr>
        <sz val="10"/>
        <rFont val="黑体"/>
        <family val="3"/>
        <charset val="134"/>
      </rPr>
      <t>衡阳市本级</t>
    </r>
  </si>
  <si>
    <r>
      <rPr>
        <b/>
        <sz val="10"/>
        <rFont val="黑体"/>
        <family val="3"/>
        <charset val="134"/>
      </rPr>
      <t>邵阳市小计</t>
    </r>
  </si>
  <si>
    <r>
      <rPr>
        <sz val="10"/>
        <rFont val="黑体"/>
        <family val="3"/>
        <charset val="134"/>
      </rPr>
      <t>邵阳市本级</t>
    </r>
  </si>
  <si>
    <r>
      <rPr>
        <sz val="10"/>
        <rFont val="黑体"/>
        <family val="3"/>
        <charset val="134"/>
      </rPr>
      <t>武冈市</t>
    </r>
  </si>
  <si>
    <r>
      <rPr>
        <b/>
        <sz val="10"/>
        <rFont val="黑体"/>
        <family val="3"/>
        <charset val="134"/>
      </rPr>
      <t>岳阳市小计</t>
    </r>
  </si>
  <si>
    <r>
      <rPr>
        <sz val="10"/>
        <rFont val="黑体"/>
        <family val="3"/>
        <charset val="134"/>
      </rPr>
      <t>岳阳市本级</t>
    </r>
  </si>
  <si>
    <t>增加海纳技校2022年秋季79人助学金</t>
  </si>
  <si>
    <r>
      <rPr>
        <b/>
        <sz val="10"/>
        <rFont val="黑体"/>
        <family val="3"/>
        <charset val="134"/>
      </rPr>
      <t>常德市小计</t>
    </r>
  </si>
  <si>
    <r>
      <rPr>
        <sz val="10"/>
        <rFont val="黑体"/>
        <family val="3"/>
        <charset val="134"/>
      </rPr>
      <t>常德市本级</t>
    </r>
  </si>
  <si>
    <r>
      <rPr>
        <sz val="10"/>
        <rFont val="黑体"/>
        <family val="3"/>
        <charset val="134"/>
      </rPr>
      <t>津市市</t>
    </r>
  </si>
  <si>
    <r>
      <rPr>
        <sz val="10"/>
        <rFont val="黑体"/>
        <family val="3"/>
        <charset val="134"/>
      </rPr>
      <t>澧县</t>
    </r>
  </si>
  <si>
    <r>
      <rPr>
        <sz val="10"/>
        <rFont val="黑体"/>
        <family val="3"/>
        <charset val="134"/>
      </rPr>
      <t>桃源县</t>
    </r>
  </si>
  <si>
    <r>
      <rPr>
        <b/>
        <sz val="10"/>
        <rFont val="黑体"/>
        <family val="3"/>
        <charset val="134"/>
      </rPr>
      <t>张家界市小计</t>
    </r>
  </si>
  <si>
    <r>
      <rPr>
        <sz val="10"/>
        <rFont val="黑体"/>
        <family val="3"/>
        <charset val="134"/>
      </rPr>
      <t>张家界市本级</t>
    </r>
  </si>
  <si>
    <r>
      <rPr>
        <sz val="10"/>
        <rFont val="黑体"/>
        <family val="3"/>
        <charset val="134"/>
      </rPr>
      <t>永定区</t>
    </r>
  </si>
  <si>
    <r>
      <rPr>
        <b/>
        <sz val="10"/>
        <rFont val="黑体"/>
        <family val="3"/>
        <charset val="134"/>
      </rPr>
      <t>益阳市小计</t>
    </r>
  </si>
  <si>
    <r>
      <rPr>
        <sz val="10"/>
        <rFont val="黑体"/>
        <family val="3"/>
        <charset val="134"/>
      </rPr>
      <t>益阳市本级</t>
    </r>
  </si>
  <si>
    <r>
      <rPr>
        <sz val="10"/>
        <rFont val="黑体"/>
        <family val="3"/>
        <charset val="134"/>
      </rPr>
      <t>安化县</t>
    </r>
  </si>
  <si>
    <r>
      <rPr>
        <b/>
        <sz val="10"/>
        <rFont val="黑体"/>
        <family val="3"/>
        <charset val="134"/>
      </rPr>
      <t>永州市小计</t>
    </r>
  </si>
  <si>
    <r>
      <rPr>
        <sz val="10"/>
        <rFont val="黑体"/>
        <family val="3"/>
        <charset val="134"/>
      </rPr>
      <t>永州市本级</t>
    </r>
  </si>
  <si>
    <r>
      <rPr>
        <sz val="10"/>
        <rFont val="黑体"/>
        <family val="3"/>
        <charset val="134"/>
      </rPr>
      <t>新田县</t>
    </r>
  </si>
  <si>
    <r>
      <rPr>
        <b/>
        <sz val="10"/>
        <rFont val="黑体"/>
        <family val="3"/>
        <charset val="134"/>
      </rPr>
      <t>郴州市小计</t>
    </r>
  </si>
  <si>
    <r>
      <rPr>
        <sz val="10"/>
        <rFont val="黑体"/>
        <family val="3"/>
        <charset val="134"/>
      </rPr>
      <t>郴州市本级</t>
    </r>
  </si>
  <si>
    <r>
      <rPr>
        <b/>
        <sz val="10"/>
        <rFont val="黑体"/>
        <family val="3"/>
        <charset val="134"/>
      </rPr>
      <t>娄底市小计</t>
    </r>
  </si>
  <si>
    <r>
      <rPr>
        <sz val="10"/>
        <rFont val="黑体"/>
        <family val="3"/>
        <charset val="134"/>
      </rPr>
      <t>娄底市本级</t>
    </r>
  </si>
  <si>
    <r>
      <rPr>
        <sz val="10"/>
        <rFont val="黑体"/>
        <family val="3"/>
        <charset val="134"/>
      </rPr>
      <t>冷水江市</t>
    </r>
  </si>
  <si>
    <r>
      <rPr>
        <b/>
        <sz val="10"/>
        <rFont val="黑体"/>
        <family val="3"/>
        <charset val="134"/>
      </rPr>
      <t>怀化市小计</t>
    </r>
  </si>
  <si>
    <r>
      <rPr>
        <sz val="10"/>
        <rFont val="黑体"/>
        <family val="3"/>
        <charset val="134"/>
      </rPr>
      <t>怀化市本级</t>
    </r>
  </si>
  <si>
    <r>
      <rPr>
        <b/>
        <sz val="10"/>
        <rFont val="黑体"/>
        <family val="3"/>
        <charset val="134"/>
      </rPr>
      <t>湘西土家族苗族自治州小计</t>
    </r>
  </si>
  <si>
    <r>
      <rPr>
        <sz val="10"/>
        <rFont val="黑体"/>
        <family val="3"/>
        <charset val="134"/>
      </rPr>
      <t>湘西州本级</t>
    </r>
  </si>
  <si>
    <r>
      <rPr>
        <sz val="10"/>
        <rFont val="黑体"/>
        <family val="3"/>
        <charset val="134"/>
      </rPr>
      <t>龙山县</t>
    </r>
  </si>
  <si>
    <r>
      <rPr>
        <sz val="11"/>
        <color indexed="8"/>
        <rFont val="等线"/>
        <family val="3"/>
        <charset val="134"/>
        <scheme val="minor"/>
      </rPr>
      <t>附件4</t>
    </r>
    <r>
      <rPr>
        <sz val="11"/>
        <color indexed="8"/>
        <rFont val="等线"/>
        <family val="3"/>
        <charset val="134"/>
        <scheme val="minor"/>
      </rPr>
      <t>-4</t>
    </r>
  </si>
  <si>
    <t>2023年教育系统免学费预计人数（人）</t>
  </si>
  <si>
    <t>调整后各级应安排资金(万元）</t>
  </si>
  <si>
    <r>
      <rPr>
        <sz val="11"/>
        <color indexed="8"/>
        <rFont val="等线"/>
        <family val="3"/>
        <charset val="134"/>
        <scheme val="minor"/>
      </rPr>
      <t>附件4</t>
    </r>
    <r>
      <rPr>
        <sz val="11"/>
        <color indexed="8"/>
        <rFont val="等线"/>
        <family val="3"/>
        <charset val="134"/>
        <scheme val="minor"/>
      </rPr>
      <t>-5</t>
    </r>
  </si>
  <si>
    <t>人社系统免学费人数（人）</t>
  </si>
  <si>
    <t>调整后各级应分担资金</t>
  </si>
  <si>
    <t>预算代码</t>
  </si>
  <si>
    <t>科目</t>
  </si>
  <si>
    <t>省级资金</t>
  </si>
  <si>
    <t>此次下达</t>
  </si>
  <si>
    <t>高等教育</t>
  </si>
  <si>
    <t>高等职业教育</t>
  </si>
  <si>
    <t>省经信委</t>
  </si>
  <si>
    <t>长沙南方职业学院</t>
  </si>
  <si>
    <t>长沙商贸旅游职业技术学院</t>
  </si>
  <si>
    <t>湖南信息职业技术学院</t>
  </si>
  <si>
    <t>长沙学院</t>
  </si>
  <si>
    <t>长沙职业技术学院</t>
  </si>
  <si>
    <t>湖南电子科技职业学院</t>
  </si>
  <si>
    <t>湖南都市职业学院</t>
  </si>
  <si>
    <t>湖南外国语职业学院</t>
  </si>
  <si>
    <t>湖南三一工业职业技术学院</t>
  </si>
  <si>
    <t>长沙卫生职业学院</t>
  </si>
  <si>
    <t>长沙幼儿师范高等专科学校</t>
  </si>
  <si>
    <t>长沙轨道交通职业学院</t>
  </si>
  <si>
    <t>长沙文创艺术职业学院</t>
  </si>
  <si>
    <t>湖南汽车工程职业学院</t>
  </si>
  <si>
    <t>湖南铁路科技职业技术学院</t>
  </si>
  <si>
    <t>株洲师范高等专科学校</t>
  </si>
  <si>
    <t>湘潭医卫职业技术学院</t>
  </si>
  <si>
    <t>湖南软件职业技术大学</t>
  </si>
  <si>
    <t>湖南吉利汽车职业技术学院</t>
  </si>
  <si>
    <t>湘潭理工学院</t>
  </si>
  <si>
    <t>湖南财经工业职业技术学院</t>
  </si>
  <si>
    <t>湖南高速铁路职业技术学院</t>
  </si>
  <si>
    <t>湖南交通工程学院</t>
  </si>
  <si>
    <t>湖南工商职业学院</t>
  </si>
  <si>
    <t>衡阳幼儿师范高等专科学校</t>
  </si>
  <si>
    <t>衡阳科技职业学院</t>
  </si>
  <si>
    <t>邵阳职业技术学院</t>
  </si>
  <si>
    <t>湘中幼儿师范高等专科学校</t>
  </si>
  <si>
    <t>邵阳工业职业技术学院</t>
  </si>
  <si>
    <t>岳阳职业技术学院</t>
  </si>
  <si>
    <t>湖南民族职业学院</t>
  </si>
  <si>
    <t>岳阳现代服务职业学院</t>
  </si>
  <si>
    <t>南湖新区</t>
  </si>
  <si>
    <t>岳阳市经济技术开发区</t>
  </si>
  <si>
    <t>常德职业技术学院</t>
  </si>
  <si>
    <t>湖南应用技术学院</t>
  </si>
  <si>
    <t>湖南高尔夫旅游职业学院</t>
  </si>
  <si>
    <t>湖南幼儿师范高等专科学校</t>
  </si>
  <si>
    <t>常德科技职业技术学院</t>
  </si>
  <si>
    <t>常德市经济技术开发区</t>
  </si>
  <si>
    <t>桃花源旅游管理区</t>
  </si>
  <si>
    <t>柳叶湖旅游度假区</t>
  </si>
  <si>
    <t>益阳医学高等专科学校</t>
  </si>
  <si>
    <t>益阳职业技术学院</t>
  </si>
  <si>
    <t>益阳师范高等专科学校</t>
  </si>
  <si>
    <t>永州职业技术学院</t>
  </si>
  <si>
    <t>湖南九嶷职业技术学院</t>
  </si>
  <si>
    <t>永州师范高等专科学校</t>
  </si>
  <si>
    <t>祁阳县</t>
  </si>
  <si>
    <t>郴州职业技术学院</t>
  </si>
  <si>
    <t>湘南幼儿师范高等专科学校</t>
  </si>
  <si>
    <t>郴州思科职业学院</t>
  </si>
  <si>
    <t>娄底职业技术学院</t>
  </si>
  <si>
    <t>潇湘职业学院</t>
  </si>
  <si>
    <t>娄底幼儿师范高等专科学校</t>
  </si>
  <si>
    <t>怀化职业技术学院</t>
  </si>
  <si>
    <t>怀化师范高等专科学校</t>
  </si>
  <si>
    <t>湘西州本级小计</t>
  </si>
  <si>
    <t>湘西民族职业技术学院</t>
  </si>
  <si>
    <t>吉首大学师范学院</t>
  </si>
  <si>
    <t>全年应安排国家奖助学金</t>
  </si>
  <si>
    <t>湘财教指〔2022〕85号、291号已下达中央和省级资金</t>
  </si>
  <si>
    <t>高校或市州</t>
  </si>
  <si>
    <t>全省总计</t>
  </si>
  <si>
    <t>省教育厅合计</t>
  </si>
  <si>
    <t>其他部门行业小计</t>
  </si>
  <si>
    <t>今年新成立学校</t>
  </si>
  <si>
    <t>从2023年秋季开始，北津学院学生全部转入该校</t>
  </si>
  <si>
    <t xml:space="preserve">      </t>
  </si>
  <si>
    <t>名额（人）</t>
  </si>
  <si>
    <t>春季名额（人）</t>
  </si>
  <si>
    <t>秋季名额（人）</t>
  </si>
  <si>
    <t>全年金额（万元）</t>
  </si>
  <si>
    <t>高校</t>
  </si>
  <si>
    <t>系统财务小计</t>
  </si>
  <si>
    <t>本专科生国家奖学金</t>
  </si>
  <si>
    <t xml:space="preserve">  本专科生国家励志奖学金</t>
  </si>
  <si>
    <t>本专科国家助学金</t>
  </si>
  <si>
    <t>本专科生国家奖助学金合计（万元）</t>
  </si>
  <si>
    <t>金额
（万元）</t>
  </si>
  <si>
    <t>金额      （万元）</t>
  </si>
  <si>
    <t>其中</t>
  </si>
  <si>
    <t>一等</t>
  </si>
  <si>
    <t>二等</t>
  </si>
  <si>
    <t>三等</t>
  </si>
  <si>
    <t>株洲市职工大学</t>
  </si>
  <si>
    <t>高校学生服义务兵役资助</t>
  </si>
  <si>
    <t>退役士兵学费资助</t>
  </si>
  <si>
    <t>招收军士</t>
  </si>
  <si>
    <t>本专科生国家助学金（退役士兵）</t>
  </si>
  <si>
    <t>此次下达省级资金合计</t>
  </si>
  <si>
    <t>2019-2021年</t>
  </si>
  <si>
    <t>2022年核定人数</t>
  </si>
  <si>
    <t>2022年资金总需求</t>
  </si>
  <si>
    <t>已下达2022年资金</t>
  </si>
  <si>
    <t>已预拨2023年资金（湘财教指〔2022〕85号、湘财预〔2022〕291号）</t>
  </si>
  <si>
    <t>湘财预〔2023〕0101号/湘财教指〔2023〕19号</t>
  </si>
  <si>
    <t>2022年春季学期核定人数</t>
  </si>
  <si>
    <t>2022年秋季学期核定人数</t>
  </si>
  <si>
    <t>2022年已下达资金</t>
  </si>
  <si>
    <t>市州需配套资金（含2022年清算和2023年预拨）</t>
  </si>
  <si>
    <t>清算2022年资金</t>
  </si>
  <si>
    <t>2023年资金</t>
  </si>
  <si>
    <t>中央资金</t>
  </si>
  <si>
    <t>市州资金</t>
  </si>
  <si>
    <t>2020年资金总需求</t>
  </si>
  <si>
    <t>2023年金额</t>
  </si>
  <si>
    <t>2020年核定人数</t>
  </si>
  <si>
    <t>附件：</t>
  </si>
  <si>
    <t>2021年国家助学贷款奖补中央资金分配表（市县及省属高校）</t>
  </si>
  <si>
    <t>单位（市县、高校）</t>
  </si>
  <si>
    <t>支出功能科目</t>
  </si>
  <si>
    <t>生源地贷款奖补资金</t>
  </si>
  <si>
    <t>高校助学贷款奖补资金</t>
  </si>
  <si>
    <t>长沙市本级小计</t>
  </si>
  <si>
    <t>2050299其他普通教育支出</t>
  </si>
  <si>
    <t>大通湖区</t>
  </si>
  <si>
    <t>湘西自治州</t>
  </si>
  <si>
    <t>2022年高校学生资助资金分配表</t>
  </si>
  <si>
    <t>助学贷款奖补资金</t>
  </si>
  <si>
    <t>省安监局</t>
  </si>
  <si>
    <t>省地勘局</t>
  </si>
  <si>
    <t>省供销合作社</t>
  </si>
  <si>
    <t>省环保厅</t>
  </si>
  <si>
    <t>省交通厅</t>
  </si>
  <si>
    <t>省农业厅</t>
  </si>
  <si>
    <t>省水利厅</t>
  </si>
  <si>
    <t>省卫生厅</t>
  </si>
  <si>
    <t>省有色金属管理局</t>
  </si>
  <si>
    <t>工作考核</t>
  </si>
  <si>
    <t>序号</t>
  </si>
  <si>
    <t>县资助中心名称</t>
  </si>
  <si>
    <t>综合考核等级</t>
  </si>
  <si>
    <t>综合得分</t>
  </si>
  <si>
    <t>长沙市学生资助管理中心</t>
  </si>
  <si>
    <t>合格</t>
  </si>
  <si>
    <t>长沙县学生资助中心</t>
  </si>
  <si>
    <t>优秀</t>
  </si>
  <si>
    <t>长沙市望城区学生资助管理中心</t>
  </si>
  <si>
    <t>宁乡县学生资助管理中心</t>
  </si>
  <si>
    <t>浏阳市学生资助管理中心</t>
  </si>
  <si>
    <t>株洲市学生资助管理中心</t>
  </si>
  <si>
    <t>株洲县学生资助管理中心</t>
  </si>
  <si>
    <t>攸县学生资助管理中心</t>
  </si>
  <si>
    <t>茶陵县学生资助管理中心</t>
  </si>
  <si>
    <t>炎陵县学生资助管理中心</t>
  </si>
  <si>
    <t>醴陵市学生资助管理中心</t>
  </si>
  <si>
    <t>湘潭市学生资助管理中心</t>
  </si>
  <si>
    <t>湘潭县学生资助管理中心</t>
  </si>
  <si>
    <t>湘乡市学生资助管理中心</t>
  </si>
  <si>
    <t>韶山市学生资助管理中心</t>
  </si>
  <si>
    <t>衡阳市珠晖区学生资助事务中心</t>
  </si>
  <si>
    <t>衡阳市雁峰区学生资助服务站</t>
  </si>
  <si>
    <t>石鼓区学生资助管理中心</t>
  </si>
  <si>
    <t>蒸湘区学生资助管理中心</t>
  </si>
  <si>
    <t>衡阳市南岳区学生资助管理中心</t>
  </si>
  <si>
    <t>衡阳县学生资助管理中心</t>
  </si>
  <si>
    <t>衡南县学生资助管理中心</t>
  </si>
  <si>
    <t>衡山县学生资助管理中心</t>
  </si>
  <si>
    <t>良好</t>
  </si>
  <si>
    <t>衡东县学生资助管理中心</t>
  </si>
  <si>
    <t>祁东县学生资助管理中心</t>
  </si>
  <si>
    <t>耒阳市学生资助管理中心</t>
  </si>
  <si>
    <t>常宁市学生资助管理中心</t>
  </si>
  <si>
    <t>邵阳市双清区学生资助管理中心</t>
  </si>
  <si>
    <t>邵阳市大祥区学生资助管理中心</t>
  </si>
  <si>
    <t>邵阳市北塔区学生资助管理中心</t>
  </si>
  <si>
    <t>邵东市学生资助管理中心</t>
  </si>
  <si>
    <t>新邵县学生资助管理中心</t>
  </si>
  <si>
    <t>邵阳县学生资助管理中心</t>
  </si>
  <si>
    <t>隆回县学生资助服务中心</t>
  </si>
  <si>
    <t>洞口县学生资助管理中心</t>
  </si>
  <si>
    <t>绥宁县学生资助管理中心</t>
  </si>
  <si>
    <t>新宁县学生资助管理中心</t>
  </si>
  <si>
    <t>城步苗族自治县学生资助管理中心</t>
  </si>
  <si>
    <t>武冈市学生资助管理中心</t>
  </si>
  <si>
    <t>岳阳市南湖新区学生资助管理中心</t>
  </si>
  <si>
    <t>岳阳市经济技术开发区学生资助管理中心</t>
  </si>
  <si>
    <t>岳阳市岳阳楼区教育资助服务中心</t>
  </si>
  <si>
    <t>岳阳市屈原管理区学生资助管理中心</t>
  </si>
  <si>
    <t>岳阳市云溪区学生资助管理中心</t>
  </si>
  <si>
    <t>岳阳市君山区学生资助管理中心</t>
  </si>
  <si>
    <t>岳阳县学生资助服务中心</t>
  </si>
  <si>
    <t>华容县学生资助管理中心</t>
  </si>
  <si>
    <t>湘阴县学生资助管理中心</t>
  </si>
  <si>
    <t>平江县学生资助管理中心</t>
  </si>
  <si>
    <t>汨罗市学生资助管理中心</t>
  </si>
  <si>
    <t>临湘市学生资助管理中心</t>
  </si>
  <si>
    <t>常德市经济技术开发区学生资助管理中心</t>
  </si>
  <si>
    <t>常德市西洞庭管理区学生资助管理中心</t>
  </si>
  <si>
    <t>常德市柳叶湖旅游度假区学生资助管理中心</t>
  </si>
  <si>
    <t>常德市武陵区学生资助管理中心</t>
  </si>
  <si>
    <t>常德市鼎城区学生资助管理中心</t>
  </si>
  <si>
    <t>安乡县学生资助管理中心</t>
  </si>
  <si>
    <t>汉寿县学生资助管理中心</t>
  </si>
  <si>
    <t>常德市西湖管理区学生资助管理中心</t>
  </si>
  <si>
    <t>澧县学生资助管理中心</t>
  </si>
  <si>
    <t>临澧县学生资助管理中心</t>
  </si>
  <si>
    <t>桃源县学生资助管理中心</t>
  </si>
  <si>
    <t>常德市桃花源旅游管理区学生资助管理中心</t>
  </si>
  <si>
    <t>石门县学生资助管理中心</t>
  </si>
  <si>
    <t>津市市学生资助管理中心</t>
  </si>
  <si>
    <t>张家界市永定区学生资助管理中心</t>
  </si>
  <si>
    <t>张家界市武陵源区学生资助管理中心</t>
  </si>
  <si>
    <t>慈利县学生资助管理中心</t>
  </si>
  <si>
    <t>桑植县学生资助管理中心</t>
  </si>
  <si>
    <t>益阳市大通湖区学生资助管理中心</t>
  </si>
  <si>
    <t>益阳市资阳区学生资助管理中心</t>
  </si>
  <si>
    <t>益阳市赫山区学生资助管理中心</t>
  </si>
  <si>
    <t>南县学生资助管理中心</t>
  </si>
  <si>
    <t>桃江县学生资助管理中心</t>
  </si>
  <si>
    <t>安化县学生资助管理中心</t>
  </si>
  <si>
    <t>沅江市学生资助管理中心</t>
  </si>
  <si>
    <t>郴州市北湖区学生资助管理中心</t>
  </si>
  <si>
    <t>郴州市苏仙区学生资助管理中心</t>
  </si>
  <si>
    <t>桂阳县教育局学生资助服务中心</t>
  </si>
  <si>
    <t>宜章县学生资助管理中心</t>
  </si>
  <si>
    <t>永兴县教育事务中心</t>
  </si>
  <si>
    <t>嘉禾县学生资助管理中心</t>
  </si>
  <si>
    <t>临武县学生资助管理中心</t>
  </si>
  <si>
    <t>汝城县学生资助管理中心</t>
  </si>
  <si>
    <t>桂东县教育局学生资助股</t>
  </si>
  <si>
    <t>安仁县学生资助管理中心</t>
  </si>
  <si>
    <t>资兴市学生资助管理中心</t>
  </si>
  <si>
    <t>永州市零陵区学生资助管理中心</t>
  </si>
  <si>
    <t>永州市冷水滩区学生资助管理中心</t>
  </si>
  <si>
    <t>祁阳县学生资助管理中心</t>
  </si>
  <si>
    <t>东安县学生资助管理中心</t>
  </si>
  <si>
    <t>双牌县学生资助管理中心</t>
  </si>
  <si>
    <t>道县学生资助管理中心</t>
  </si>
  <si>
    <t>江永县学生资助管理中心</t>
  </si>
  <si>
    <t>宁远县学生资助管理中心</t>
  </si>
  <si>
    <t>蓝山县学生资助管理中心</t>
  </si>
  <si>
    <t>新田县学生资助管理中心</t>
  </si>
  <si>
    <t>江华瑶族自治县学生资助管理中心</t>
  </si>
  <si>
    <t>怀化市洪江区学生资助管理中心</t>
  </si>
  <si>
    <t>怀化市鹤城区学生资助管理中心</t>
  </si>
  <si>
    <t>中方县学生资助管理中心</t>
  </si>
  <si>
    <t>沅陵县学生资助管理中心</t>
  </si>
  <si>
    <t>辰溪县学生资助管理中心</t>
  </si>
  <si>
    <t>溆浦县学生资助管理中心</t>
  </si>
  <si>
    <t>会同县学生资助管理中心</t>
  </si>
  <si>
    <t>麻阳苗族自治县学生资助管理中心</t>
  </si>
  <si>
    <t>新晃侗族自治县学生资助管理中心</t>
  </si>
  <si>
    <t>芷江侗族自治县学生资助管理中心</t>
  </si>
  <si>
    <t>靖州苗族侗族自治县学生资助管理中心</t>
  </si>
  <si>
    <t>通道县学生资助管理中心</t>
  </si>
  <si>
    <t>洪江市学生资助管理中心</t>
  </si>
  <si>
    <t>娄底市娄星区学生资助管理中心</t>
  </si>
  <si>
    <t>双峰县学生资助管理中心</t>
  </si>
  <si>
    <t>新化县学生资助管理中心</t>
  </si>
  <si>
    <t>冷水江市学生资助管理中心</t>
  </si>
  <si>
    <t>涟源市学生资助管理中心</t>
  </si>
  <si>
    <t>吉首市学生资助管理中心</t>
  </si>
  <si>
    <t>泸溪县学生资助管理中心</t>
  </si>
  <si>
    <t>凤凰县学生资助管理中心</t>
  </si>
  <si>
    <t>花垣县学生资助管理中心</t>
  </si>
  <si>
    <t>保靖县学生资助管理中心</t>
  </si>
  <si>
    <t>古丈县学生资助管理中心</t>
  </si>
  <si>
    <t>永顺县学生资助管理中心</t>
  </si>
  <si>
    <t>龙山县学生资助管理中心</t>
  </si>
  <si>
    <t>2021年度生源地信用助学贷款本息回收情况表（县市区）</t>
  </si>
  <si>
    <t>制表日期：2022-02-25    单位：元</t>
  </si>
  <si>
    <t>年份</t>
  </si>
  <si>
    <t>县资助中心</t>
  </si>
  <si>
    <t>2021年应收本息</t>
  </si>
  <si>
    <t>2021年实收本息</t>
  </si>
  <si>
    <t>2021年自付本息回收率(不含提前还款）%</t>
  </si>
  <si>
    <t>应收本金</t>
  </si>
  <si>
    <t>应收利息</t>
  </si>
  <si>
    <t>应收本息
（不含提前还款）</t>
  </si>
  <si>
    <t>实收本金</t>
  </si>
  <si>
    <t>实收利息</t>
  </si>
  <si>
    <t>实收本息
（不含提前还款）</t>
  </si>
  <si>
    <t>1</t>
  </si>
  <si>
    <t>2021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</si>
  <si>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</si>
  <si>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</si>
  <si>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</si>
  <si>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</si>
  <si>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</si>
  <si>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</si>
  <si>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</si>
  <si>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</si>
  <si>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</si>
  <si>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</si>
  <si>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</si>
  <si>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</si>
  <si>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</si>
  <si>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</si>
  <si>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</si>
  <si>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</si>
  <si>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</si>
  <si>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</si>
  <si>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</si>
  <si>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</si>
  <si>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</si>
  <si>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</si>
  <si>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</si>
  <si>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</si>
  <si>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</si>
  <si>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</si>
  <si>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</si>
  <si>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</si>
  <si>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</si>
  <si>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</si>
  <si>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</si>
  <si>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</si>
  <si>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</si>
  <si>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</si>
  <si>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</si>
  <si>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</si>
  <si>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</si>
  <si>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</si>
  <si>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</si>
  <si>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</si>
  <si>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</si>
  <si>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</si>
  <si>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</si>
  <si>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</si>
  <si>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</si>
  <si>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</si>
  <si>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</si>
  <si>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</si>
  <si>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</si>
  <si>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</si>
  <si>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</si>
  <si>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</si>
  <si>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</si>
  <si>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</si>
  <si>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</si>
  <si>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</si>
  <si>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</si>
  <si>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</si>
  <si>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</si>
  <si>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</si>
  <si>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</si>
  <si>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</si>
  <si>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</si>
  <si>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</si>
  <si>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</si>
  <si>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</si>
  <si>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</si>
  <si>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</si>
  <si>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</si>
  <si>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</si>
  <si>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</si>
  <si>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</si>
  <si>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</si>
  <si>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</si>
  <si>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</si>
  <si>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</si>
  <si>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</si>
  <si>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</si>
  <si>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</si>
  <si>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</si>
  <si>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</si>
  <si>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</si>
  <si>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</si>
  <si>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</si>
  <si>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</si>
  <si>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</si>
  <si>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</si>
  <si>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</si>
  <si>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</si>
  <si>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</si>
  <si>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</si>
  <si>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</si>
  <si>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</si>
  <si>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</si>
  <si>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</si>
  <si>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</si>
  <si>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</si>
  <si>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</si>
  <si>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</si>
  <si>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</si>
  <si>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</si>
  <si>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</si>
  <si>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</si>
  <si>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</si>
  <si>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</si>
  <si>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</si>
  <si>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</si>
  <si>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</si>
  <si>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</si>
  <si>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</si>
  <si>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</si>
  <si>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</si>
  <si>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</si>
  <si>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</si>
  <si>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</si>
  <si>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</si>
  <si>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</si>
  <si>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</si>
  <si>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</si>
  <si>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</si>
  <si>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</si>
  <si>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</si>
  <si>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</si>
  <si>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 xml:space="preserve">备注： 报表年份 : 2021 </t>
  </si>
  <si>
    <t>标准化建设</t>
  </si>
  <si>
    <t>通过</t>
  </si>
  <si>
    <t>未申报</t>
  </si>
  <si>
    <t>2022年度国家助学贷款奖补资金安排建议表</t>
  </si>
  <si>
    <t>2021年贷款金额</t>
  </si>
  <si>
    <t>贷款发放奖补</t>
  </si>
  <si>
    <t>2021年应还本息</t>
  </si>
  <si>
    <t>2020年自付本息回收率(不含提前还款）%</t>
  </si>
  <si>
    <t>回收率系数</t>
  </si>
  <si>
    <t>应还本息权重值</t>
  </si>
  <si>
    <t>贷款还款奖补</t>
  </si>
  <si>
    <t>工作考核分数</t>
  </si>
  <si>
    <t>工作考核奖补</t>
  </si>
  <si>
    <t>标准化分配系数</t>
  </si>
  <si>
    <t>标准化建设奖补</t>
  </si>
  <si>
    <t>奖补最终合计</t>
  </si>
  <si>
    <t>邵阳市学生资助管理中心</t>
  </si>
  <si>
    <t>湘西州学生资助管理中心</t>
  </si>
  <si>
    <t>湖南省国家开发银行2021年生源地信用助学贷款贷款合同汇总表</t>
  </si>
  <si>
    <t>项目名称：湖南省国家开发银行2021年生源地信用助学贷款</t>
  </si>
  <si>
    <t>统计日期：2022年02月23日</t>
  </si>
  <si>
    <t>单位：个，万元</t>
  </si>
  <si>
    <t>合同个数</t>
  </si>
  <si>
    <t>贷款金额</t>
  </si>
  <si>
    <t>贷款人均额</t>
  </si>
  <si>
    <r>
      <rPr>
        <sz val="18"/>
        <rFont val="方正小标宋_GBK"/>
        <family val="4"/>
        <charset val="134"/>
      </rPr>
      <t>2021年服兵役</t>
    </r>
    <r>
      <rPr>
        <sz val="18"/>
        <rFont val="方正小标宋_GBK"/>
        <family val="4"/>
        <charset val="134"/>
      </rPr>
      <t>学生资助中央资金分配表（省直单位）</t>
    </r>
  </si>
  <si>
    <t>主管部门</t>
  </si>
  <si>
    <t>学校/单位</t>
  </si>
  <si>
    <t>应征入伍服兵役</t>
  </si>
  <si>
    <t>直招士官</t>
  </si>
  <si>
    <t>退役士兵国家助学金</t>
  </si>
  <si>
    <t>退役士兵学费减免</t>
  </si>
  <si>
    <t>湖南工商大学北津学院</t>
  </si>
  <si>
    <t>其他行管学校小计</t>
  </si>
  <si>
    <t>省应急厅</t>
  </si>
  <si>
    <t>省卫健委</t>
  </si>
  <si>
    <t>省食药监局</t>
  </si>
  <si>
    <t>省电力公司</t>
  </si>
  <si>
    <t>省电信公司</t>
  </si>
  <si>
    <t>实拨单位小计</t>
  </si>
  <si>
    <r>
      <rPr>
        <sz val="18"/>
        <rFont val="方正小标宋_GBK"/>
        <family val="4"/>
        <charset val="134"/>
      </rPr>
      <t>2021年</t>
    </r>
    <r>
      <rPr>
        <sz val="18"/>
        <rFont val="方正小标宋_GBK"/>
        <family val="4"/>
        <charset val="134"/>
      </rPr>
      <t>服兵役学生资助中央资金分配表（市县）</t>
    </r>
  </si>
  <si>
    <r>
      <rPr>
        <sz val="13"/>
        <rFont val="黑体"/>
        <family val="3"/>
        <charset val="134"/>
      </rPr>
      <t>市州</t>
    </r>
  </si>
  <si>
    <r>
      <rPr>
        <sz val="13"/>
        <rFont val="黑体"/>
        <family val="3"/>
        <charset val="134"/>
      </rPr>
      <t>县市区</t>
    </r>
  </si>
  <si>
    <r>
      <rPr>
        <sz val="13"/>
        <rFont val="黑体"/>
        <family val="3"/>
        <charset val="134"/>
      </rPr>
      <t>学校</t>
    </r>
    <r>
      <rPr>
        <sz val="13"/>
        <rFont val="Times New Roman"/>
        <family val="1"/>
      </rPr>
      <t>/</t>
    </r>
    <r>
      <rPr>
        <sz val="13"/>
        <rFont val="黑体"/>
        <family val="3"/>
        <charset val="134"/>
      </rPr>
      <t>单位</t>
    </r>
  </si>
  <si>
    <r>
      <rPr>
        <sz val="12"/>
        <rFont val="黑体"/>
        <family val="3"/>
        <charset val="134"/>
      </rPr>
      <t>功能科目</t>
    </r>
  </si>
  <si>
    <r>
      <rPr>
        <sz val="14"/>
        <rFont val="黑体"/>
        <family val="3"/>
        <charset val="134"/>
      </rPr>
      <t>合计</t>
    </r>
  </si>
  <si>
    <r>
      <rPr>
        <sz val="13"/>
        <rFont val="黑体"/>
        <family val="3"/>
        <charset val="134"/>
      </rPr>
      <t>应征入伍服兵役</t>
    </r>
  </si>
  <si>
    <r>
      <rPr>
        <sz val="13"/>
        <rFont val="黑体"/>
        <family val="3"/>
        <charset val="134"/>
      </rPr>
      <t>直招士官</t>
    </r>
  </si>
  <si>
    <r>
      <rPr>
        <sz val="13"/>
        <rFont val="黑体"/>
        <family val="3"/>
        <charset val="134"/>
      </rPr>
      <t>退役士兵国家助学金</t>
    </r>
  </si>
  <si>
    <r>
      <rPr>
        <sz val="13"/>
        <rFont val="黑体"/>
        <family val="3"/>
        <charset val="134"/>
      </rPr>
      <t>退役士兵学费减免</t>
    </r>
  </si>
  <si>
    <r>
      <rPr>
        <sz val="13"/>
        <rFont val="黑体"/>
        <family val="3"/>
        <charset val="134"/>
      </rPr>
      <t>国家助学贷款奖补</t>
    </r>
  </si>
  <si>
    <r>
      <rPr>
        <b/>
        <sz val="11"/>
        <color theme="1"/>
        <rFont val="宋体"/>
        <family val="3"/>
        <charset val="134"/>
      </rPr>
      <t>市县合计</t>
    </r>
  </si>
  <si>
    <r>
      <rPr>
        <sz val="11"/>
        <color theme="1"/>
        <rFont val="宋体"/>
        <family val="3"/>
        <charset val="134"/>
      </rPr>
      <t>长沙市</t>
    </r>
  </si>
  <si>
    <r>
      <rPr>
        <b/>
        <sz val="12"/>
        <color indexed="8"/>
        <rFont val="宋体"/>
        <family val="3"/>
        <charset val="134"/>
      </rPr>
      <t>长沙市</t>
    </r>
  </si>
  <si>
    <r>
      <rPr>
        <b/>
        <sz val="12"/>
        <rFont val="宋体"/>
        <family val="3"/>
        <charset val="134"/>
      </rPr>
      <t>长沙市小计</t>
    </r>
  </si>
  <si>
    <r>
      <rPr>
        <b/>
        <sz val="12"/>
        <color indexed="8"/>
        <rFont val="宋体"/>
        <family val="3"/>
        <charset val="134"/>
      </rPr>
      <t>市本级及所辖区</t>
    </r>
  </si>
  <si>
    <r>
      <rPr>
        <b/>
        <sz val="12"/>
        <rFont val="宋体"/>
        <family val="3"/>
        <charset val="134"/>
      </rPr>
      <t>市本级及所辖区小计</t>
    </r>
  </si>
  <si>
    <r>
      <rPr>
        <sz val="11"/>
        <color theme="1"/>
        <rFont val="宋体"/>
        <family val="3"/>
        <charset val="134"/>
      </rPr>
      <t>长沙市本级</t>
    </r>
  </si>
  <si>
    <r>
      <rPr>
        <sz val="12"/>
        <rFont val="宋体"/>
        <family val="3"/>
        <charset val="134"/>
      </rPr>
      <t>长沙南方职业学院</t>
    </r>
  </si>
  <si>
    <r>
      <rPr>
        <sz val="11"/>
        <color theme="1"/>
        <rFont val="Times New Roman"/>
        <family val="1"/>
      </rPr>
      <t>2050305</t>
    </r>
    <r>
      <rPr>
        <sz val="11"/>
        <color theme="1"/>
        <rFont val="宋体"/>
        <family val="3"/>
        <charset val="134"/>
      </rPr>
      <t>高等职业教育</t>
    </r>
  </si>
  <si>
    <r>
      <rPr>
        <sz val="12"/>
        <rFont val="宋体"/>
        <family val="3"/>
        <charset val="134"/>
      </rPr>
      <t>长沙商贸旅游职业技术学院</t>
    </r>
  </si>
  <si>
    <r>
      <rPr>
        <sz val="12"/>
        <rFont val="宋体"/>
        <family val="3"/>
        <charset val="134"/>
      </rPr>
      <t>湖南信息职业技术学院</t>
    </r>
  </si>
  <si>
    <r>
      <rPr>
        <sz val="12"/>
        <rFont val="宋体"/>
        <family val="3"/>
        <charset val="134"/>
      </rPr>
      <t>长沙学院</t>
    </r>
  </si>
  <si>
    <r>
      <rPr>
        <sz val="11"/>
        <color theme="1"/>
        <rFont val="Times New Roman"/>
        <family val="1"/>
      </rPr>
      <t>2050205</t>
    </r>
    <r>
      <rPr>
        <sz val="12"/>
        <rFont val="宋体"/>
        <family val="3"/>
        <charset val="134"/>
      </rPr>
      <t>高等教育</t>
    </r>
  </si>
  <si>
    <r>
      <rPr>
        <sz val="12"/>
        <rFont val="宋体"/>
        <family val="3"/>
        <charset val="134"/>
      </rPr>
      <t>长沙职业技术学院</t>
    </r>
  </si>
  <si>
    <r>
      <rPr>
        <sz val="12"/>
        <rFont val="宋体"/>
        <family val="3"/>
        <charset val="134"/>
      </rPr>
      <t>湖南电子科技职业学院</t>
    </r>
  </si>
  <si>
    <r>
      <rPr>
        <sz val="12"/>
        <rFont val="宋体"/>
        <family val="3"/>
        <charset val="134"/>
      </rPr>
      <t>湖南都市职业学院</t>
    </r>
  </si>
  <si>
    <r>
      <rPr>
        <sz val="12"/>
        <rFont val="宋体"/>
        <family val="3"/>
        <charset val="134"/>
      </rPr>
      <t>湖南外国语职业学院</t>
    </r>
  </si>
  <si>
    <r>
      <rPr>
        <sz val="12"/>
        <rFont val="宋体"/>
        <family val="3"/>
        <charset val="134"/>
      </rPr>
      <t>湖南三一工业职业技术学院</t>
    </r>
  </si>
  <si>
    <r>
      <rPr>
        <sz val="12"/>
        <rFont val="宋体"/>
        <family val="3"/>
        <charset val="134"/>
      </rPr>
      <t>长沙卫生职业学院</t>
    </r>
  </si>
  <si>
    <r>
      <rPr>
        <sz val="12"/>
        <rFont val="宋体"/>
        <family val="3"/>
        <charset val="134"/>
      </rPr>
      <t>长沙市本级</t>
    </r>
  </si>
  <si>
    <r>
      <rPr>
        <sz val="11"/>
        <color theme="1"/>
        <rFont val="Times New Roman"/>
        <family val="1"/>
      </rPr>
      <t>2050299</t>
    </r>
    <r>
      <rPr>
        <sz val="12"/>
        <rFont val="宋体"/>
        <family val="3"/>
        <charset val="134"/>
      </rPr>
      <t>其他普通教育支出</t>
    </r>
  </si>
  <si>
    <r>
      <rPr>
        <sz val="12"/>
        <color indexed="8"/>
        <rFont val="宋体"/>
        <family val="3"/>
        <charset val="134"/>
      </rPr>
      <t>长沙县</t>
    </r>
  </si>
  <si>
    <r>
      <rPr>
        <sz val="12"/>
        <rFont val="宋体"/>
        <family val="3"/>
        <charset val="134"/>
      </rPr>
      <t>长沙县</t>
    </r>
  </si>
  <si>
    <r>
      <rPr>
        <sz val="12"/>
        <color indexed="8"/>
        <rFont val="宋体"/>
        <family val="3"/>
        <charset val="134"/>
      </rPr>
      <t>望城区</t>
    </r>
  </si>
  <si>
    <r>
      <rPr>
        <sz val="12"/>
        <rFont val="宋体"/>
        <family val="3"/>
        <charset val="134"/>
      </rPr>
      <t>望城区</t>
    </r>
  </si>
  <si>
    <r>
      <rPr>
        <sz val="12"/>
        <color indexed="8"/>
        <rFont val="宋体"/>
        <family val="3"/>
        <charset val="134"/>
      </rPr>
      <t>宁乡市</t>
    </r>
  </si>
  <si>
    <r>
      <rPr>
        <sz val="12"/>
        <color indexed="8"/>
        <rFont val="宋体"/>
        <family val="3"/>
        <charset val="134"/>
      </rPr>
      <t>浏阳市</t>
    </r>
  </si>
  <si>
    <r>
      <rPr>
        <sz val="12"/>
        <rFont val="宋体"/>
        <family val="3"/>
        <charset val="134"/>
      </rPr>
      <t>浏阳市</t>
    </r>
  </si>
  <si>
    <r>
      <rPr>
        <sz val="11"/>
        <color theme="1"/>
        <rFont val="宋体"/>
        <family val="3"/>
        <charset val="134"/>
      </rPr>
      <t>株洲市</t>
    </r>
  </si>
  <si>
    <r>
      <rPr>
        <b/>
        <sz val="12"/>
        <color indexed="8"/>
        <rFont val="宋体"/>
        <family val="3"/>
        <charset val="134"/>
      </rPr>
      <t>株洲市</t>
    </r>
  </si>
  <si>
    <r>
      <rPr>
        <b/>
        <sz val="12"/>
        <rFont val="宋体"/>
        <family val="3"/>
        <charset val="134"/>
      </rPr>
      <t>株洲市小计</t>
    </r>
  </si>
  <si>
    <r>
      <rPr>
        <sz val="12"/>
        <color indexed="8"/>
        <rFont val="宋体"/>
        <family val="3"/>
        <charset val="134"/>
      </rPr>
      <t>株洲市本级</t>
    </r>
  </si>
  <si>
    <r>
      <rPr>
        <sz val="12"/>
        <rFont val="宋体"/>
        <family val="3"/>
        <charset val="134"/>
      </rPr>
      <t>湖南汽车工程职业学院</t>
    </r>
  </si>
  <si>
    <r>
      <rPr>
        <sz val="12"/>
        <rFont val="宋体"/>
        <family val="3"/>
        <charset val="134"/>
      </rPr>
      <t>湖南铁路科技职业技术学院</t>
    </r>
  </si>
  <si>
    <r>
      <rPr>
        <sz val="12"/>
        <rFont val="宋体"/>
        <family val="3"/>
        <charset val="134"/>
      </rPr>
      <t>株洲市本级</t>
    </r>
  </si>
  <si>
    <r>
      <rPr>
        <sz val="12"/>
        <color indexed="8"/>
        <rFont val="宋体"/>
        <family val="3"/>
        <charset val="134"/>
      </rPr>
      <t>渌口区</t>
    </r>
  </si>
  <si>
    <r>
      <rPr>
        <sz val="12"/>
        <rFont val="宋体"/>
        <family val="3"/>
        <charset val="134"/>
      </rPr>
      <t>渌口区</t>
    </r>
  </si>
  <si>
    <r>
      <rPr>
        <sz val="12"/>
        <rFont val="宋体"/>
        <family val="3"/>
        <charset val="134"/>
      </rPr>
      <t>攸县</t>
    </r>
  </si>
  <si>
    <r>
      <rPr>
        <sz val="12"/>
        <rFont val="宋体"/>
        <family val="3"/>
        <charset val="134"/>
      </rPr>
      <t>茶陵县</t>
    </r>
  </si>
  <si>
    <r>
      <rPr>
        <sz val="12"/>
        <rFont val="宋体"/>
        <family val="3"/>
        <charset val="134"/>
      </rPr>
      <t>炎陵县</t>
    </r>
  </si>
  <si>
    <r>
      <rPr>
        <sz val="12"/>
        <rFont val="宋体"/>
        <family val="3"/>
        <charset val="134"/>
      </rPr>
      <t>醴陵市</t>
    </r>
  </si>
  <si>
    <r>
      <rPr>
        <sz val="11"/>
        <color theme="1"/>
        <rFont val="宋体"/>
        <family val="3"/>
        <charset val="134"/>
      </rPr>
      <t>湘潭市</t>
    </r>
  </si>
  <si>
    <r>
      <rPr>
        <b/>
        <sz val="12"/>
        <color indexed="8"/>
        <rFont val="宋体"/>
        <family val="3"/>
        <charset val="134"/>
      </rPr>
      <t>湘潭市</t>
    </r>
  </si>
  <si>
    <r>
      <rPr>
        <b/>
        <sz val="12"/>
        <rFont val="宋体"/>
        <family val="3"/>
        <charset val="134"/>
      </rPr>
      <t>小计</t>
    </r>
  </si>
  <si>
    <r>
      <rPr>
        <sz val="12"/>
        <color indexed="8"/>
        <rFont val="宋体"/>
        <family val="3"/>
        <charset val="134"/>
      </rPr>
      <t>湘潭市本级</t>
    </r>
  </si>
  <si>
    <r>
      <rPr>
        <sz val="12"/>
        <color indexed="8"/>
        <rFont val="宋体"/>
        <family val="3"/>
        <charset val="134"/>
      </rPr>
      <t>湘潭医卫职业技术学院</t>
    </r>
  </si>
  <si>
    <r>
      <rPr>
        <sz val="12"/>
        <rFont val="宋体"/>
        <family val="3"/>
        <charset val="134"/>
      </rPr>
      <t>湖南软件职业学院</t>
    </r>
  </si>
  <si>
    <r>
      <rPr>
        <sz val="12"/>
        <rFont val="宋体"/>
        <family val="3"/>
        <charset val="134"/>
      </rPr>
      <t>湖南吉利汽车职业技术学院</t>
    </r>
  </si>
  <si>
    <r>
      <rPr>
        <sz val="12"/>
        <rFont val="宋体"/>
        <family val="3"/>
        <charset val="134"/>
      </rPr>
      <t>湘潭市本级</t>
    </r>
  </si>
  <si>
    <r>
      <rPr>
        <sz val="12"/>
        <color indexed="8"/>
        <rFont val="宋体"/>
        <family val="3"/>
        <charset val="134"/>
      </rPr>
      <t>湘潭县</t>
    </r>
  </si>
  <si>
    <r>
      <rPr>
        <sz val="12"/>
        <rFont val="宋体"/>
        <family val="3"/>
        <charset val="134"/>
      </rPr>
      <t>湘潭县</t>
    </r>
  </si>
  <si>
    <r>
      <rPr>
        <sz val="12"/>
        <rFont val="宋体"/>
        <family val="3"/>
        <charset val="134"/>
      </rPr>
      <t>湘乡市</t>
    </r>
  </si>
  <si>
    <r>
      <rPr>
        <sz val="11"/>
        <color theme="1"/>
        <rFont val="宋体"/>
        <family val="3"/>
        <charset val="134"/>
      </rPr>
      <t>衡阳市</t>
    </r>
  </si>
  <si>
    <r>
      <rPr>
        <b/>
        <sz val="12"/>
        <color indexed="8"/>
        <rFont val="宋体"/>
        <family val="3"/>
        <charset val="134"/>
      </rPr>
      <t>衡阳市</t>
    </r>
  </si>
  <si>
    <r>
      <rPr>
        <sz val="12"/>
        <color indexed="8"/>
        <rFont val="宋体"/>
        <family val="3"/>
        <charset val="134"/>
      </rPr>
      <t>衡阳市本级</t>
    </r>
  </si>
  <si>
    <r>
      <rPr>
        <sz val="12"/>
        <rFont val="宋体"/>
        <family val="3"/>
        <charset val="134"/>
      </rPr>
      <t>湖南财经工业职业技术学院</t>
    </r>
  </si>
  <si>
    <r>
      <rPr>
        <sz val="12"/>
        <rFont val="宋体"/>
        <family val="3"/>
        <charset val="134"/>
      </rPr>
      <t>湖南高速铁路职业技术学院</t>
    </r>
  </si>
  <si>
    <r>
      <rPr>
        <sz val="12"/>
        <rFont val="宋体"/>
        <family val="3"/>
        <charset val="134"/>
      </rPr>
      <t>湖南交通工程学院</t>
    </r>
  </si>
  <si>
    <r>
      <rPr>
        <sz val="12"/>
        <rFont val="宋体"/>
        <family val="3"/>
        <charset val="134"/>
      </rPr>
      <t>湖南工商职业学院</t>
    </r>
  </si>
  <si>
    <r>
      <rPr>
        <sz val="12"/>
        <rFont val="宋体"/>
        <family val="3"/>
        <charset val="134"/>
      </rPr>
      <t>珠晖区</t>
    </r>
  </si>
  <si>
    <r>
      <rPr>
        <sz val="12"/>
        <rFont val="宋体"/>
        <family val="3"/>
        <charset val="134"/>
      </rPr>
      <t>雁峰区</t>
    </r>
  </si>
  <si>
    <r>
      <rPr>
        <sz val="12"/>
        <rFont val="宋体"/>
        <family val="3"/>
        <charset val="134"/>
      </rPr>
      <t>石鼓区</t>
    </r>
  </si>
  <si>
    <r>
      <rPr>
        <sz val="12"/>
        <rFont val="宋体"/>
        <family val="3"/>
        <charset val="134"/>
      </rPr>
      <t>蒸湘区</t>
    </r>
  </si>
  <si>
    <r>
      <rPr>
        <sz val="12"/>
        <rFont val="宋体"/>
        <family val="3"/>
        <charset val="134"/>
      </rPr>
      <t>南岳区</t>
    </r>
  </si>
  <si>
    <r>
      <rPr>
        <sz val="12"/>
        <rFont val="宋体"/>
        <family val="3"/>
        <charset val="134"/>
      </rPr>
      <t>衡阳县</t>
    </r>
  </si>
  <si>
    <r>
      <rPr>
        <sz val="12"/>
        <rFont val="宋体"/>
        <family val="3"/>
        <charset val="134"/>
      </rPr>
      <t>衡南县</t>
    </r>
  </si>
  <si>
    <r>
      <rPr>
        <sz val="12"/>
        <rFont val="宋体"/>
        <family val="3"/>
        <charset val="134"/>
      </rPr>
      <t>衡山县</t>
    </r>
  </si>
  <si>
    <r>
      <rPr>
        <sz val="12"/>
        <rFont val="宋体"/>
        <family val="3"/>
        <charset val="134"/>
      </rPr>
      <t>衡东县</t>
    </r>
  </si>
  <si>
    <r>
      <rPr>
        <sz val="12"/>
        <rFont val="宋体"/>
        <family val="3"/>
        <charset val="134"/>
      </rPr>
      <t>祁东县</t>
    </r>
  </si>
  <si>
    <r>
      <rPr>
        <sz val="12"/>
        <rFont val="宋体"/>
        <family val="3"/>
        <charset val="134"/>
      </rPr>
      <t>耒阳市</t>
    </r>
  </si>
  <si>
    <r>
      <rPr>
        <sz val="12"/>
        <rFont val="宋体"/>
        <family val="3"/>
        <charset val="134"/>
      </rPr>
      <t>常宁市</t>
    </r>
  </si>
  <si>
    <r>
      <rPr>
        <sz val="11"/>
        <color theme="1"/>
        <rFont val="宋体"/>
        <family val="3"/>
        <charset val="134"/>
      </rPr>
      <t>邵阳市</t>
    </r>
  </si>
  <si>
    <r>
      <rPr>
        <b/>
        <sz val="12"/>
        <color indexed="8"/>
        <rFont val="宋体"/>
        <family val="3"/>
        <charset val="134"/>
      </rPr>
      <t>邵阳市</t>
    </r>
  </si>
  <si>
    <r>
      <rPr>
        <sz val="12"/>
        <color indexed="8"/>
        <rFont val="宋体"/>
        <family val="3"/>
        <charset val="134"/>
      </rPr>
      <t>邵阳市本级</t>
    </r>
  </si>
  <si>
    <r>
      <rPr>
        <sz val="12"/>
        <rFont val="宋体"/>
        <family val="3"/>
        <charset val="134"/>
      </rPr>
      <t>邵阳职业技术学院</t>
    </r>
  </si>
  <si>
    <r>
      <rPr>
        <sz val="12"/>
        <color indexed="8"/>
        <rFont val="宋体"/>
        <family val="3"/>
        <charset val="134"/>
      </rPr>
      <t>湘中幼儿师范高等专科学校</t>
    </r>
  </si>
  <si>
    <r>
      <rPr>
        <sz val="12"/>
        <color indexed="8"/>
        <rFont val="宋体"/>
        <family val="3"/>
        <charset val="134"/>
      </rPr>
      <t>双清区</t>
    </r>
  </si>
  <si>
    <r>
      <rPr>
        <sz val="12"/>
        <color indexed="8"/>
        <rFont val="宋体"/>
        <family val="3"/>
        <charset val="134"/>
      </rPr>
      <t>大祥区</t>
    </r>
  </si>
  <si>
    <r>
      <rPr>
        <sz val="12"/>
        <color indexed="8"/>
        <rFont val="宋体"/>
        <family val="3"/>
        <charset val="134"/>
      </rPr>
      <t>北塔区</t>
    </r>
  </si>
  <si>
    <r>
      <rPr>
        <sz val="12"/>
        <color indexed="8"/>
        <rFont val="宋体"/>
        <family val="3"/>
        <charset val="134"/>
      </rPr>
      <t>邵东市</t>
    </r>
  </si>
  <si>
    <r>
      <rPr>
        <sz val="12"/>
        <color indexed="8"/>
        <rFont val="宋体"/>
        <family val="3"/>
        <charset val="134"/>
      </rPr>
      <t>新邵县</t>
    </r>
  </si>
  <si>
    <r>
      <rPr>
        <sz val="12"/>
        <color indexed="8"/>
        <rFont val="宋体"/>
        <family val="3"/>
        <charset val="134"/>
      </rPr>
      <t>邵阳县</t>
    </r>
  </si>
  <si>
    <r>
      <rPr>
        <sz val="12"/>
        <color indexed="8"/>
        <rFont val="宋体"/>
        <family val="3"/>
        <charset val="134"/>
      </rPr>
      <t>隆回县</t>
    </r>
  </si>
  <si>
    <r>
      <rPr>
        <sz val="12"/>
        <color indexed="8"/>
        <rFont val="宋体"/>
        <family val="3"/>
        <charset val="134"/>
      </rPr>
      <t>洞口县</t>
    </r>
  </si>
  <si>
    <r>
      <rPr>
        <sz val="12"/>
        <color indexed="8"/>
        <rFont val="宋体"/>
        <family val="3"/>
        <charset val="134"/>
      </rPr>
      <t>绥宁县</t>
    </r>
  </si>
  <si>
    <r>
      <rPr>
        <sz val="12"/>
        <color indexed="8"/>
        <rFont val="宋体"/>
        <family val="3"/>
        <charset val="134"/>
      </rPr>
      <t>新宁县</t>
    </r>
  </si>
  <si>
    <r>
      <rPr>
        <sz val="12"/>
        <color indexed="8"/>
        <rFont val="宋体"/>
        <family val="3"/>
        <charset val="134"/>
      </rPr>
      <t>城步县</t>
    </r>
  </si>
  <si>
    <r>
      <rPr>
        <sz val="12"/>
        <color indexed="8"/>
        <rFont val="宋体"/>
        <family val="3"/>
        <charset val="134"/>
      </rPr>
      <t>城步苗族自治县</t>
    </r>
  </si>
  <si>
    <r>
      <rPr>
        <sz val="12"/>
        <color indexed="8"/>
        <rFont val="宋体"/>
        <family val="3"/>
        <charset val="134"/>
      </rPr>
      <t>武冈市</t>
    </r>
  </si>
  <si>
    <r>
      <rPr>
        <sz val="11"/>
        <color theme="1"/>
        <rFont val="宋体"/>
        <family val="3"/>
        <charset val="134"/>
      </rPr>
      <t>岳阳市</t>
    </r>
  </si>
  <si>
    <r>
      <rPr>
        <b/>
        <sz val="12"/>
        <color indexed="8"/>
        <rFont val="宋体"/>
        <family val="3"/>
        <charset val="134"/>
      </rPr>
      <t>岳阳市</t>
    </r>
  </si>
  <si>
    <r>
      <rPr>
        <sz val="12"/>
        <color indexed="8"/>
        <rFont val="宋体"/>
        <family val="3"/>
        <charset val="134"/>
      </rPr>
      <t>岳阳市本级</t>
    </r>
  </si>
  <si>
    <r>
      <rPr>
        <sz val="12"/>
        <rFont val="宋体"/>
        <family val="3"/>
        <charset val="134"/>
      </rPr>
      <t>岳阳职业技术学院</t>
    </r>
  </si>
  <si>
    <r>
      <rPr>
        <sz val="12"/>
        <rFont val="宋体"/>
        <family val="3"/>
        <charset val="134"/>
      </rPr>
      <t>湖南民族职业学院</t>
    </r>
  </si>
  <si>
    <r>
      <rPr>
        <sz val="12"/>
        <color indexed="8"/>
        <rFont val="宋体"/>
        <family val="3"/>
        <charset val="134"/>
      </rPr>
      <t>岳阳市经济技术开发区</t>
    </r>
  </si>
  <si>
    <r>
      <rPr>
        <sz val="12"/>
        <rFont val="宋体"/>
        <family val="3"/>
        <charset val="134"/>
      </rPr>
      <t>经济技术开发区</t>
    </r>
  </si>
  <si>
    <r>
      <rPr>
        <sz val="12"/>
        <rFont val="宋体"/>
        <family val="3"/>
        <charset val="134"/>
      </rPr>
      <t>岳阳楼区</t>
    </r>
  </si>
  <si>
    <r>
      <rPr>
        <sz val="12"/>
        <rFont val="宋体"/>
        <family val="3"/>
        <charset val="134"/>
      </rPr>
      <t>屈原管理区</t>
    </r>
  </si>
  <si>
    <r>
      <rPr>
        <sz val="12"/>
        <rFont val="宋体"/>
        <family val="3"/>
        <charset val="134"/>
      </rPr>
      <t>云溪区</t>
    </r>
  </si>
  <si>
    <r>
      <rPr>
        <sz val="12"/>
        <rFont val="宋体"/>
        <family val="3"/>
        <charset val="134"/>
      </rPr>
      <t>君山区</t>
    </r>
  </si>
  <si>
    <r>
      <rPr>
        <sz val="12"/>
        <rFont val="宋体"/>
        <family val="3"/>
        <charset val="134"/>
      </rPr>
      <t>岳阳县</t>
    </r>
  </si>
  <si>
    <r>
      <rPr>
        <sz val="12"/>
        <rFont val="宋体"/>
        <family val="3"/>
        <charset val="134"/>
      </rPr>
      <t>华容县</t>
    </r>
  </si>
  <si>
    <r>
      <rPr>
        <sz val="12"/>
        <rFont val="宋体"/>
        <family val="3"/>
        <charset val="134"/>
      </rPr>
      <t>湘阴县</t>
    </r>
  </si>
  <si>
    <r>
      <rPr>
        <sz val="12"/>
        <rFont val="宋体"/>
        <family val="3"/>
        <charset val="134"/>
      </rPr>
      <t>平江县</t>
    </r>
  </si>
  <si>
    <r>
      <rPr>
        <sz val="12"/>
        <rFont val="宋体"/>
        <family val="3"/>
        <charset val="134"/>
      </rPr>
      <t>汨罗市</t>
    </r>
  </si>
  <si>
    <r>
      <rPr>
        <sz val="12"/>
        <rFont val="宋体"/>
        <family val="3"/>
        <charset val="134"/>
      </rPr>
      <t>临湘市</t>
    </r>
  </si>
  <si>
    <r>
      <rPr>
        <sz val="11"/>
        <color theme="1"/>
        <rFont val="宋体"/>
        <family val="3"/>
        <charset val="134"/>
      </rPr>
      <t>常德市</t>
    </r>
  </si>
  <si>
    <r>
      <rPr>
        <b/>
        <sz val="12"/>
        <color indexed="8"/>
        <rFont val="宋体"/>
        <family val="3"/>
        <charset val="134"/>
      </rPr>
      <t>常德市</t>
    </r>
  </si>
  <si>
    <r>
      <rPr>
        <sz val="12"/>
        <color indexed="8"/>
        <rFont val="宋体"/>
        <family val="3"/>
        <charset val="134"/>
      </rPr>
      <t>常德市本级</t>
    </r>
  </si>
  <si>
    <r>
      <rPr>
        <sz val="12"/>
        <rFont val="宋体"/>
        <family val="3"/>
        <charset val="134"/>
      </rPr>
      <t>常德职业技术学院</t>
    </r>
  </si>
  <si>
    <r>
      <rPr>
        <sz val="12"/>
        <rFont val="宋体"/>
        <family val="3"/>
        <charset val="134"/>
      </rPr>
      <t>湖南应用技术学院</t>
    </r>
  </si>
  <si>
    <r>
      <rPr>
        <sz val="12"/>
        <rFont val="宋体"/>
        <family val="3"/>
        <charset val="134"/>
      </rPr>
      <t>湖南高尔夫旅游职业学院</t>
    </r>
  </si>
  <si>
    <r>
      <rPr>
        <sz val="12"/>
        <rFont val="宋体"/>
        <family val="3"/>
        <charset val="134"/>
      </rPr>
      <t>湖南幼儿师范高等专科学校</t>
    </r>
  </si>
  <si>
    <r>
      <rPr>
        <sz val="12"/>
        <color indexed="8"/>
        <rFont val="宋体"/>
        <family val="3"/>
        <charset val="134"/>
      </rPr>
      <t>西洞庭管理区</t>
    </r>
  </si>
  <si>
    <r>
      <rPr>
        <sz val="12"/>
        <rFont val="宋体"/>
        <family val="3"/>
        <charset val="134"/>
      </rPr>
      <t>西洞庭管理区</t>
    </r>
  </si>
  <si>
    <r>
      <rPr>
        <sz val="12"/>
        <color indexed="8"/>
        <rFont val="宋体"/>
        <family val="3"/>
        <charset val="134"/>
      </rPr>
      <t>西湖管理区</t>
    </r>
  </si>
  <si>
    <r>
      <rPr>
        <sz val="12"/>
        <rFont val="宋体"/>
        <family val="3"/>
        <charset val="134"/>
      </rPr>
      <t>西湖管理区</t>
    </r>
  </si>
  <si>
    <r>
      <rPr>
        <sz val="12"/>
        <rFont val="宋体"/>
        <family val="3"/>
        <charset val="134"/>
      </rPr>
      <t>武陵区</t>
    </r>
  </si>
  <si>
    <r>
      <rPr>
        <sz val="12"/>
        <rFont val="宋体"/>
        <family val="3"/>
        <charset val="134"/>
      </rPr>
      <t>鼎城区</t>
    </r>
  </si>
  <si>
    <r>
      <rPr>
        <sz val="12"/>
        <rFont val="宋体"/>
        <family val="3"/>
        <charset val="134"/>
      </rPr>
      <t>安乡县</t>
    </r>
  </si>
  <si>
    <r>
      <rPr>
        <sz val="12"/>
        <rFont val="宋体"/>
        <family val="3"/>
        <charset val="134"/>
      </rPr>
      <t>汉寿县</t>
    </r>
  </si>
  <si>
    <r>
      <rPr>
        <sz val="12"/>
        <rFont val="宋体"/>
        <family val="3"/>
        <charset val="134"/>
      </rPr>
      <t>澧县</t>
    </r>
  </si>
  <si>
    <r>
      <rPr>
        <sz val="12"/>
        <rFont val="宋体"/>
        <family val="3"/>
        <charset val="134"/>
      </rPr>
      <t>临澧县</t>
    </r>
  </si>
  <si>
    <r>
      <rPr>
        <sz val="12"/>
        <rFont val="宋体"/>
        <family val="3"/>
        <charset val="134"/>
      </rPr>
      <t>桃源县</t>
    </r>
  </si>
  <si>
    <r>
      <rPr>
        <sz val="12"/>
        <rFont val="宋体"/>
        <family val="3"/>
        <charset val="134"/>
      </rPr>
      <t>石门县</t>
    </r>
  </si>
  <si>
    <r>
      <rPr>
        <sz val="12"/>
        <rFont val="宋体"/>
        <family val="3"/>
        <charset val="134"/>
      </rPr>
      <t>津市市</t>
    </r>
  </si>
  <si>
    <r>
      <rPr>
        <sz val="11"/>
        <color theme="1"/>
        <rFont val="宋体"/>
        <family val="3"/>
        <charset val="134"/>
      </rPr>
      <t>张家界市</t>
    </r>
  </si>
  <si>
    <r>
      <rPr>
        <b/>
        <sz val="12"/>
        <color indexed="8"/>
        <rFont val="宋体"/>
        <family val="3"/>
        <charset val="134"/>
      </rPr>
      <t>张家界市</t>
    </r>
  </si>
  <si>
    <r>
      <rPr>
        <sz val="12"/>
        <rFont val="宋体"/>
        <family val="3"/>
        <charset val="134"/>
      </rPr>
      <t>永定区</t>
    </r>
  </si>
  <si>
    <r>
      <rPr>
        <sz val="12"/>
        <rFont val="宋体"/>
        <family val="3"/>
        <charset val="134"/>
      </rPr>
      <t>慈利县</t>
    </r>
  </si>
  <si>
    <r>
      <rPr>
        <sz val="12"/>
        <rFont val="宋体"/>
        <family val="3"/>
        <charset val="134"/>
      </rPr>
      <t>桑植县</t>
    </r>
  </si>
  <si>
    <r>
      <rPr>
        <sz val="11"/>
        <color theme="1"/>
        <rFont val="宋体"/>
        <family val="3"/>
        <charset val="134"/>
      </rPr>
      <t>益阳市</t>
    </r>
  </si>
  <si>
    <r>
      <rPr>
        <b/>
        <sz val="12"/>
        <color indexed="8"/>
        <rFont val="宋体"/>
        <family val="3"/>
        <charset val="134"/>
      </rPr>
      <t>益阳市</t>
    </r>
  </si>
  <si>
    <r>
      <rPr>
        <sz val="12"/>
        <color indexed="8"/>
        <rFont val="宋体"/>
        <family val="3"/>
        <charset val="134"/>
      </rPr>
      <t>益阳市本级</t>
    </r>
  </si>
  <si>
    <r>
      <rPr>
        <sz val="12"/>
        <rFont val="宋体"/>
        <family val="3"/>
        <charset val="134"/>
      </rPr>
      <t>益阳医学高等专科学校</t>
    </r>
  </si>
  <si>
    <r>
      <rPr>
        <sz val="12"/>
        <rFont val="宋体"/>
        <family val="3"/>
        <charset val="134"/>
      </rPr>
      <t>益阳职业技术学院</t>
    </r>
  </si>
  <si>
    <r>
      <rPr>
        <sz val="12"/>
        <rFont val="宋体"/>
        <family val="3"/>
        <charset val="134"/>
      </rPr>
      <t>资阳区</t>
    </r>
  </si>
  <si>
    <r>
      <rPr>
        <sz val="12"/>
        <rFont val="宋体"/>
        <family val="3"/>
        <charset val="134"/>
      </rPr>
      <t>赫山区</t>
    </r>
  </si>
  <si>
    <r>
      <rPr>
        <sz val="12"/>
        <rFont val="宋体"/>
        <family val="3"/>
        <charset val="134"/>
      </rPr>
      <t>南县</t>
    </r>
  </si>
  <si>
    <r>
      <rPr>
        <sz val="12"/>
        <rFont val="宋体"/>
        <family val="3"/>
        <charset val="134"/>
      </rPr>
      <t>桃江县</t>
    </r>
  </si>
  <si>
    <r>
      <rPr>
        <sz val="12"/>
        <rFont val="宋体"/>
        <family val="3"/>
        <charset val="134"/>
      </rPr>
      <t>安化县</t>
    </r>
  </si>
  <si>
    <r>
      <rPr>
        <sz val="12"/>
        <rFont val="宋体"/>
        <family val="3"/>
        <charset val="134"/>
      </rPr>
      <t>沅江市</t>
    </r>
  </si>
  <si>
    <r>
      <rPr>
        <sz val="11"/>
        <color theme="1"/>
        <rFont val="宋体"/>
        <family val="3"/>
        <charset val="134"/>
      </rPr>
      <t>永州市</t>
    </r>
  </si>
  <si>
    <r>
      <rPr>
        <b/>
        <sz val="12"/>
        <color indexed="8"/>
        <rFont val="宋体"/>
        <family val="3"/>
        <charset val="134"/>
      </rPr>
      <t>永州市</t>
    </r>
  </si>
  <si>
    <r>
      <rPr>
        <sz val="12"/>
        <color indexed="8"/>
        <rFont val="宋体"/>
        <family val="3"/>
        <charset val="134"/>
      </rPr>
      <t>永州市本级</t>
    </r>
  </si>
  <si>
    <r>
      <rPr>
        <sz val="12"/>
        <rFont val="宋体"/>
        <family val="3"/>
        <charset val="134"/>
      </rPr>
      <t>永州职业技术学院</t>
    </r>
  </si>
  <si>
    <r>
      <rPr>
        <sz val="12"/>
        <rFont val="宋体"/>
        <family val="3"/>
        <charset val="134"/>
      </rPr>
      <t>湖南九嶷职业技术学院</t>
    </r>
  </si>
  <si>
    <r>
      <rPr>
        <sz val="12"/>
        <rFont val="宋体"/>
        <family val="3"/>
        <charset val="134"/>
      </rPr>
      <t>零陵区</t>
    </r>
  </si>
  <si>
    <r>
      <rPr>
        <sz val="12"/>
        <rFont val="宋体"/>
        <family val="3"/>
        <charset val="134"/>
      </rPr>
      <t>冷水滩区</t>
    </r>
  </si>
  <si>
    <r>
      <rPr>
        <sz val="12"/>
        <rFont val="宋体"/>
        <family val="3"/>
        <charset val="134"/>
      </rPr>
      <t>祁阳县</t>
    </r>
  </si>
  <si>
    <r>
      <rPr>
        <sz val="12"/>
        <rFont val="宋体"/>
        <family val="3"/>
        <charset val="134"/>
      </rPr>
      <t>东安县</t>
    </r>
  </si>
  <si>
    <r>
      <rPr>
        <sz val="12"/>
        <rFont val="宋体"/>
        <family val="3"/>
        <charset val="134"/>
      </rPr>
      <t>双牌县</t>
    </r>
  </si>
  <si>
    <r>
      <rPr>
        <sz val="12"/>
        <rFont val="宋体"/>
        <family val="3"/>
        <charset val="134"/>
      </rPr>
      <t>道县</t>
    </r>
  </si>
  <si>
    <r>
      <rPr>
        <sz val="12"/>
        <rFont val="宋体"/>
        <family val="3"/>
        <charset val="134"/>
      </rPr>
      <t>江永县</t>
    </r>
  </si>
  <si>
    <r>
      <rPr>
        <sz val="12"/>
        <rFont val="宋体"/>
        <family val="3"/>
        <charset val="134"/>
      </rPr>
      <t>宁远县</t>
    </r>
  </si>
  <si>
    <r>
      <rPr>
        <sz val="12"/>
        <rFont val="宋体"/>
        <family val="3"/>
        <charset val="134"/>
      </rPr>
      <t>蓝山县</t>
    </r>
  </si>
  <si>
    <r>
      <rPr>
        <sz val="12"/>
        <rFont val="宋体"/>
        <family val="3"/>
        <charset val="134"/>
      </rPr>
      <t>新田县</t>
    </r>
  </si>
  <si>
    <r>
      <rPr>
        <sz val="12"/>
        <rFont val="宋体"/>
        <family val="3"/>
        <charset val="134"/>
      </rPr>
      <t>江华县</t>
    </r>
  </si>
  <si>
    <r>
      <rPr>
        <sz val="12"/>
        <rFont val="宋体"/>
        <family val="3"/>
        <charset val="134"/>
      </rPr>
      <t>江华瑶族自治县</t>
    </r>
  </si>
  <si>
    <r>
      <rPr>
        <sz val="11"/>
        <color theme="1"/>
        <rFont val="宋体"/>
        <family val="3"/>
        <charset val="134"/>
      </rPr>
      <t>郴州市</t>
    </r>
  </si>
  <si>
    <r>
      <rPr>
        <b/>
        <sz val="12"/>
        <color indexed="8"/>
        <rFont val="宋体"/>
        <family val="3"/>
        <charset val="134"/>
      </rPr>
      <t>郴州市</t>
    </r>
  </si>
  <si>
    <r>
      <rPr>
        <sz val="12"/>
        <color indexed="8"/>
        <rFont val="宋体"/>
        <family val="3"/>
        <charset val="134"/>
      </rPr>
      <t>郴州市本级</t>
    </r>
  </si>
  <si>
    <r>
      <rPr>
        <sz val="12"/>
        <rFont val="宋体"/>
        <family val="3"/>
        <charset val="134"/>
      </rPr>
      <t>郴州职业技术学院</t>
    </r>
  </si>
  <si>
    <r>
      <rPr>
        <sz val="12"/>
        <rFont val="宋体"/>
        <family val="3"/>
        <charset val="134"/>
      </rPr>
      <t>湘南幼儿师范高等专科学校</t>
    </r>
  </si>
  <si>
    <r>
      <rPr>
        <sz val="12"/>
        <rFont val="宋体"/>
        <family val="3"/>
        <charset val="134"/>
      </rPr>
      <t>北湖区</t>
    </r>
  </si>
  <si>
    <r>
      <rPr>
        <sz val="12"/>
        <rFont val="宋体"/>
        <family val="3"/>
        <charset val="134"/>
      </rPr>
      <t>苏仙区</t>
    </r>
  </si>
  <si>
    <r>
      <rPr>
        <sz val="12"/>
        <rFont val="宋体"/>
        <family val="3"/>
        <charset val="134"/>
      </rPr>
      <t>桂阳县</t>
    </r>
  </si>
  <si>
    <r>
      <rPr>
        <sz val="12"/>
        <rFont val="宋体"/>
        <family val="3"/>
        <charset val="134"/>
      </rPr>
      <t>宜章县</t>
    </r>
  </si>
  <si>
    <r>
      <rPr>
        <sz val="12"/>
        <rFont val="宋体"/>
        <family val="3"/>
        <charset val="134"/>
      </rPr>
      <t>永兴县</t>
    </r>
  </si>
  <si>
    <r>
      <rPr>
        <sz val="12"/>
        <rFont val="宋体"/>
        <family val="3"/>
        <charset val="134"/>
      </rPr>
      <t>嘉禾县</t>
    </r>
  </si>
  <si>
    <r>
      <rPr>
        <sz val="12"/>
        <rFont val="宋体"/>
        <family val="3"/>
        <charset val="134"/>
      </rPr>
      <t>临武县</t>
    </r>
  </si>
  <si>
    <r>
      <rPr>
        <sz val="12"/>
        <rFont val="宋体"/>
        <family val="3"/>
        <charset val="134"/>
      </rPr>
      <t>汝城县</t>
    </r>
  </si>
  <si>
    <r>
      <rPr>
        <sz val="12"/>
        <rFont val="宋体"/>
        <family val="3"/>
        <charset val="134"/>
      </rPr>
      <t>桂东县</t>
    </r>
  </si>
  <si>
    <r>
      <rPr>
        <sz val="12"/>
        <rFont val="宋体"/>
        <family val="3"/>
        <charset val="134"/>
      </rPr>
      <t>安仁县</t>
    </r>
  </si>
  <si>
    <r>
      <rPr>
        <sz val="12"/>
        <rFont val="宋体"/>
        <family val="3"/>
        <charset val="134"/>
      </rPr>
      <t>资兴市</t>
    </r>
  </si>
  <si>
    <r>
      <rPr>
        <sz val="11"/>
        <color theme="1"/>
        <rFont val="宋体"/>
        <family val="3"/>
        <charset val="134"/>
      </rPr>
      <t>娄底市</t>
    </r>
  </si>
  <si>
    <r>
      <rPr>
        <b/>
        <sz val="12"/>
        <color indexed="8"/>
        <rFont val="宋体"/>
        <family val="3"/>
        <charset val="134"/>
      </rPr>
      <t>娄底市</t>
    </r>
  </si>
  <si>
    <r>
      <rPr>
        <sz val="12"/>
        <color indexed="8"/>
        <rFont val="宋体"/>
        <family val="3"/>
        <charset val="134"/>
      </rPr>
      <t>娄底市本级</t>
    </r>
  </si>
  <si>
    <r>
      <rPr>
        <sz val="12"/>
        <rFont val="宋体"/>
        <family val="3"/>
        <charset val="134"/>
      </rPr>
      <t>娄底职业技术学院</t>
    </r>
  </si>
  <si>
    <r>
      <rPr>
        <sz val="12"/>
        <rFont val="宋体"/>
        <family val="3"/>
        <charset val="134"/>
      </rPr>
      <t>潇湘职业学院</t>
    </r>
  </si>
  <si>
    <r>
      <rPr>
        <sz val="12"/>
        <rFont val="宋体"/>
        <family val="3"/>
        <charset val="134"/>
      </rPr>
      <t>娄星区</t>
    </r>
  </si>
  <si>
    <r>
      <rPr>
        <sz val="12"/>
        <rFont val="宋体"/>
        <family val="3"/>
        <charset val="134"/>
      </rPr>
      <t>双峰县</t>
    </r>
  </si>
  <si>
    <r>
      <rPr>
        <sz val="12"/>
        <rFont val="宋体"/>
        <family val="3"/>
        <charset val="134"/>
      </rPr>
      <t>新化县</t>
    </r>
  </si>
  <si>
    <r>
      <rPr>
        <sz val="12"/>
        <rFont val="宋体"/>
        <family val="3"/>
        <charset val="134"/>
      </rPr>
      <t>冷水江市</t>
    </r>
  </si>
  <si>
    <r>
      <rPr>
        <sz val="12"/>
        <rFont val="宋体"/>
        <family val="3"/>
        <charset val="134"/>
      </rPr>
      <t>涟源市</t>
    </r>
  </si>
  <si>
    <r>
      <rPr>
        <sz val="11"/>
        <color theme="1"/>
        <rFont val="宋体"/>
        <family val="3"/>
        <charset val="134"/>
      </rPr>
      <t>怀化市</t>
    </r>
  </si>
  <si>
    <r>
      <rPr>
        <b/>
        <sz val="12"/>
        <color indexed="8"/>
        <rFont val="宋体"/>
        <family val="3"/>
        <charset val="134"/>
      </rPr>
      <t>怀化市</t>
    </r>
  </si>
  <si>
    <r>
      <rPr>
        <sz val="12"/>
        <color indexed="8"/>
        <rFont val="宋体"/>
        <family val="3"/>
        <charset val="134"/>
      </rPr>
      <t>怀化市本级</t>
    </r>
  </si>
  <si>
    <r>
      <rPr>
        <sz val="12"/>
        <rFont val="宋体"/>
        <family val="3"/>
        <charset val="134"/>
      </rPr>
      <t>怀化职业技术学院</t>
    </r>
  </si>
  <si>
    <r>
      <rPr>
        <sz val="12"/>
        <rFont val="宋体"/>
        <family val="3"/>
        <charset val="134"/>
      </rPr>
      <t>鹤城区</t>
    </r>
  </si>
  <si>
    <r>
      <rPr>
        <sz val="12"/>
        <rFont val="宋体"/>
        <family val="3"/>
        <charset val="134"/>
      </rPr>
      <t>洪江区</t>
    </r>
  </si>
  <si>
    <r>
      <rPr>
        <sz val="12"/>
        <rFont val="宋体"/>
        <family val="3"/>
        <charset val="134"/>
      </rPr>
      <t>中方县</t>
    </r>
  </si>
  <si>
    <r>
      <rPr>
        <sz val="12"/>
        <rFont val="宋体"/>
        <family val="3"/>
        <charset val="134"/>
      </rPr>
      <t>沅陵县</t>
    </r>
  </si>
  <si>
    <r>
      <rPr>
        <sz val="12"/>
        <rFont val="宋体"/>
        <family val="3"/>
        <charset val="134"/>
      </rPr>
      <t>辰溪县</t>
    </r>
  </si>
  <si>
    <r>
      <rPr>
        <sz val="12"/>
        <rFont val="宋体"/>
        <family val="3"/>
        <charset val="134"/>
      </rPr>
      <t>溆浦县</t>
    </r>
  </si>
  <si>
    <r>
      <rPr>
        <sz val="12"/>
        <rFont val="宋体"/>
        <family val="3"/>
        <charset val="134"/>
      </rPr>
      <t>会同县</t>
    </r>
  </si>
  <si>
    <r>
      <rPr>
        <sz val="12"/>
        <rFont val="宋体"/>
        <family val="3"/>
        <charset val="134"/>
      </rPr>
      <t>麻阳县</t>
    </r>
  </si>
  <si>
    <r>
      <rPr>
        <sz val="12"/>
        <rFont val="宋体"/>
        <family val="3"/>
        <charset val="134"/>
      </rPr>
      <t>麻阳苗族自治县</t>
    </r>
  </si>
  <si>
    <r>
      <rPr>
        <sz val="12"/>
        <rFont val="宋体"/>
        <family val="3"/>
        <charset val="134"/>
      </rPr>
      <t>新晃县</t>
    </r>
  </si>
  <si>
    <r>
      <rPr>
        <sz val="12"/>
        <rFont val="宋体"/>
        <family val="3"/>
        <charset val="134"/>
      </rPr>
      <t>新晃侗族自治县</t>
    </r>
  </si>
  <si>
    <r>
      <rPr>
        <sz val="12"/>
        <rFont val="宋体"/>
        <family val="3"/>
        <charset val="134"/>
      </rPr>
      <t>芷江县</t>
    </r>
  </si>
  <si>
    <r>
      <rPr>
        <sz val="12"/>
        <rFont val="宋体"/>
        <family val="3"/>
        <charset val="134"/>
      </rPr>
      <t>芷江侗族自治县</t>
    </r>
  </si>
  <si>
    <r>
      <rPr>
        <sz val="12"/>
        <rFont val="宋体"/>
        <family val="3"/>
        <charset val="134"/>
      </rPr>
      <t>靖州县</t>
    </r>
  </si>
  <si>
    <r>
      <rPr>
        <sz val="12"/>
        <rFont val="宋体"/>
        <family val="3"/>
        <charset val="134"/>
      </rPr>
      <t>靖州苗族侗族自治县</t>
    </r>
  </si>
  <si>
    <r>
      <rPr>
        <sz val="12"/>
        <rFont val="宋体"/>
        <family val="3"/>
        <charset val="134"/>
      </rPr>
      <t>通道县</t>
    </r>
  </si>
  <si>
    <r>
      <rPr>
        <sz val="12"/>
        <rFont val="宋体"/>
        <family val="3"/>
        <charset val="134"/>
      </rPr>
      <t>洪江市</t>
    </r>
  </si>
  <si>
    <r>
      <rPr>
        <sz val="11"/>
        <color theme="1"/>
        <rFont val="宋体"/>
        <family val="3"/>
        <charset val="134"/>
      </rPr>
      <t>湘西土家族苗族自治州</t>
    </r>
  </si>
  <si>
    <r>
      <rPr>
        <b/>
        <sz val="12"/>
        <color indexed="8"/>
        <rFont val="宋体"/>
        <family val="3"/>
        <charset val="134"/>
      </rPr>
      <t>湘西州</t>
    </r>
  </si>
  <si>
    <r>
      <rPr>
        <sz val="12"/>
        <color indexed="8"/>
        <rFont val="宋体"/>
        <family val="3"/>
        <charset val="134"/>
      </rPr>
      <t>湘西州本级</t>
    </r>
  </si>
  <si>
    <r>
      <rPr>
        <sz val="12"/>
        <rFont val="宋体"/>
        <family val="3"/>
        <charset val="134"/>
      </rPr>
      <t>湘西民族职业技术学院</t>
    </r>
  </si>
  <si>
    <r>
      <rPr>
        <sz val="12"/>
        <rFont val="宋体"/>
        <family val="3"/>
        <charset val="134"/>
      </rPr>
      <t>吉首大学师范学院</t>
    </r>
  </si>
  <si>
    <r>
      <rPr>
        <sz val="12"/>
        <rFont val="宋体"/>
        <family val="3"/>
        <charset val="134"/>
      </rPr>
      <t>吉首市</t>
    </r>
  </si>
  <si>
    <r>
      <rPr>
        <sz val="12"/>
        <rFont val="宋体"/>
        <family val="3"/>
        <charset val="134"/>
      </rPr>
      <t>泸溪县</t>
    </r>
  </si>
  <si>
    <r>
      <rPr>
        <sz val="12"/>
        <rFont val="宋体"/>
        <family val="3"/>
        <charset val="134"/>
      </rPr>
      <t>凤凰县</t>
    </r>
  </si>
  <si>
    <r>
      <rPr>
        <sz val="12"/>
        <rFont val="宋体"/>
        <family val="3"/>
        <charset val="134"/>
      </rPr>
      <t>花垣县</t>
    </r>
  </si>
  <si>
    <r>
      <rPr>
        <sz val="12"/>
        <rFont val="宋体"/>
        <family val="3"/>
        <charset val="134"/>
      </rPr>
      <t>保靖县</t>
    </r>
  </si>
  <si>
    <r>
      <rPr>
        <sz val="12"/>
        <rFont val="宋体"/>
        <family val="3"/>
        <charset val="134"/>
      </rPr>
      <t>古丈县</t>
    </r>
  </si>
  <si>
    <r>
      <rPr>
        <sz val="12"/>
        <rFont val="宋体"/>
        <family val="3"/>
        <charset val="134"/>
      </rPr>
      <t>永顺县</t>
    </r>
  </si>
  <si>
    <r>
      <rPr>
        <sz val="12"/>
        <rFont val="宋体"/>
        <family val="3"/>
        <charset val="134"/>
      </rPr>
      <t>龙山县</t>
    </r>
  </si>
  <si>
    <t>附件</t>
  </si>
  <si>
    <t>提前下达2022年学生资助中央直达资金和省级资金分配表（市县）</t>
  </si>
  <si>
    <t>奖助学金（政府预算经济科目：509对个人和家庭的补助）</t>
  </si>
  <si>
    <t>免学费（政府预算经济科目：505对事业单位经常性补助）</t>
  </si>
  <si>
    <t>免费教科书（政府预算经济科目：505对事业单位经常性补助）</t>
  </si>
  <si>
    <t>助学金（政府预算经济科目：509对个人和家庭的补助）</t>
  </si>
  <si>
    <t>应征入伍学费资助（政府预算经济科目：509对个人和家庭的补助）</t>
  </si>
  <si>
    <t>2050302中等职业教育</t>
  </si>
  <si>
    <t>湖南软件职业学院</t>
  </si>
  <si>
    <t>提前下达省直学校2022年学生资助中央直达资金和省级资金分配表</t>
  </si>
  <si>
    <t xml:space="preserve"> 高校学生资助（政府预算经济科目：50902助学金，部门经济科目：30308助学金）</t>
  </si>
  <si>
    <t>奖助学金（政府预算经济科目：50902助学金，部门经济科目：30308助学金）</t>
  </si>
  <si>
    <t>免学费（政府预算经济科目列“50502商品和服务支出”，部门预算经济科目列“30299其他商品和服务支出”）</t>
  </si>
  <si>
    <t>免费教科书（政府预算经济科目列“50502商品和服务支出”，部门预算经济科目列“30299其他商品和服务支出”）</t>
  </si>
  <si>
    <t>助学金（政府预算经济科目：50902助学金，部门经济科目：30308助学金）</t>
  </si>
  <si>
    <t>应征入伍学费资助</t>
  </si>
  <si>
    <t>长沙市第一中学</t>
  </si>
  <si>
    <t>省应急管理厅</t>
  </si>
  <si>
    <t>369002</t>
  </si>
  <si>
    <t>203022</t>
  </si>
  <si>
    <t>050003</t>
  </si>
  <si>
    <t>210004</t>
  </si>
  <si>
    <t>湖南省商务职业技术学院</t>
  </si>
  <si>
    <t>350010</t>
  </si>
  <si>
    <t>350013</t>
  </si>
  <si>
    <t>350011</t>
  </si>
  <si>
    <t>省生态环境厅</t>
  </si>
  <si>
    <t>212006</t>
  </si>
  <si>
    <t>364002</t>
  </si>
  <si>
    <t>202008</t>
  </si>
  <si>
    <t>200009</t>
  </si>
  <si>
    <t>258021</t>
  </si>
  <si>
    <t>400006</t>
  </si>
  <si>
    <t>400007</t>
  </si>
  <si>
    <t>252003</t>
  </si>
  <si>
    <t>054002</t>
  </si>
  <si>
    <t>111012</t>
  </si>
  <si>
    <t>302023</t>
  </si>
  <si>
    <t>省文化和旅游厅</t>
  </si>
  <si>
    <t>105008</t>
  </si>
  <si>
    <t>301006</t>
  </si>
  <si>
    <t>047003</t>
  </si>
  <si>
    <t>049001</t>
  </si>
  <si>
    <t>999810</t>
  </si>
  <si>
    <t>999818</t>
  </si>
  <si>
    <t>999901</t>
  </si>
  <si>
    <t>999164</t>
  </si>
  <si>
    <t>999831</t>
  </si>
  <si>
    <t>999814</t>
  </si>
  <si>
    <t>217013</t>
  </si>
  <si>
    <t>258036</t>
  </si>
  <si>
    <t>304002</t>
  </si>
  <si>
    <t>031010</t>
  </si>
  <si>
    <t>202006002</t>
  </si>
  <si>
    <t>湖南建设中等职业学校（湖南建筑高级技工学校364003）</t>
  </si>
  <si>
    <t>350016</t>
  </si>
  <si>
    <t>湖南省汽车技师学院</t>
  </si>
  <si>
    <t>湖南省陶瓷技师学院</t>
  </si>
  <si>
    <t>350014</t>
  </si>
  <si>
    <t>湖南兵器工业高级技工学校</t>
  </si>
  <si>
    <t>205006</t>
  </si>
  <si>
    <t>湖南省经济贸易高级技工学校</t>
  </si>
  <si>
    <t>湖南省商业技师学院</t>
  </si>
  <si>
    <t>市州</t>
    <phoneticPr fontId="144" type="noConversion"/>
  </si>
  <si>
    <t>县市区</t>
    <phoneticPr fontId="144" type="noConversion"/>
  </si>
  <si>
    <t>湘财预〔2023〕0101号/湘财教指〔2023〕19号安排的中央资金</t>
    <phoneticPr fontId="144" type="noConversion"/>
  </si>
  <si>
    <t>应下达省级资金</t>
    <phoneticPr fontId="144" type="noConversion"/>
  </si>
  <si>
    <t>附件5-1：</t>
    <phoneticPr fontId="144" type="noConversion"/>
  </si>
  <si>
    <t>附件5-2：</t>
    <phoneticPr fontId="144" type="noConversion"/>
  </si>
  <si>
    <t>附件5-3：</t>
    <phoneticPr fontId="144" type="noConversion"/>
  </si>
  <si>
    <t>功能科目</t>
    <phoneticPr fontId="144" type="noConversion"/>
  </si>
  <si>
    <t>2023年家庭经济困难幼儿入园补助资金分配表</t>
    <phoneticPr fontId="144" type="noConversion"/>
  </si>
  <si>
    <t>2023年普通高中国家助学金清算明细表</t>
    <phoneticPr fontId="144" type="noConversion"/>
  </si>
  <si>
    <t>2023年普通高中建档立卡家庭经济困难学生免学杂费资金清算明细表</t>
    <phoneticPr fontId="144" type="noConversion"/>
  </si>
  <si>
    <t>2023年普通高中免费教科书资金清算表</t>
    <phoneticPr fontId="144" type="noConversion"/>
  </si>
  <si>
    <t>2023年中职学生资助省级补助资金测算总表</t>
    <phoneticPr fontId="144" type="noConversion"/>
  </si>
  <si>
    <t>2023年中职国家奖助学金测算明细表（教育部门）</t>
    <phoneticPr fontId="144" type="noConversion"/>
  </si>
  <si>
    <t>2023年中职国家奖助学金测算明细表（人社部门）</t>
    <phoneticPr fontId="144" type="noConversion"/>
  </si>
  <si>
    <t>2023年中职免学费补助资金测算明细表（教育部门）</t>
    <phoneticPr fontId="144" type="noConversion"/>
  </si>
  <si>
    <t>2023年中职免学费补助资金测算明细表（人社部门）</t>
    <phoneticPr fontId="144" type="noConversion"/>
  </si>
  <si>
    <t xml:space="preserve"> 2023年高校奖助学金省级资金分配表</t>
    <phoneticPr fontId="144" type="noConversion"/>
  </si>
  <si>
    <t>2023年本专科生国家奖助学金分配明细表</t>
    <phoneticPr fontId="144" type="noConversion"/>
  </si>
  <si>
    <t>2023年服兵役高等学校学生国家教育资助资金分配明细表</t>
    <phoneticPr fontId="144" type="noConversion"/>
  </si>
  <si>
    <t>县市区/单位</t>
    <phoneticPr fontId="144" type="noConversion"/>
  </si>
  <si>
    <t>2050302中等职业教育</t>
    <phoneticPr fontId="1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</si>
</sst>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#,##0;\(#,##0\)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_-&quot;$&quot;\ * #,##0_-;_-&quot;$&quot;\ * #,##0\-;_-&quot;$&quot;\ * &quot;-&quot;_-;_-@_-"/>
    <numFmt numFmtId="185" formatCode="&quot;$&quot;#,##0_);[Red]\(&quot;$&quot;#,##0\)"/>
    <numFmt numFmtId="186" formatCode="&quot;$&quot;#,##0.00_);[Red]\(&quot;$&quot;#,##0.00\)"/>
    <numFmt numFmtId="187" formatCode="&quot;$&quot;\ #,##0.00_-;[Red]&quot;$&quot;\ #,##0.0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0_ "/>
    <numFmt numFmtId="191" formatCode="yyyy&quot;年&quot;m&quot;月&quot;d&quot;日&quot;;@"/>
    <numFmt numFmtId="192" formatCode="_ \¥* #,##0.00_ ;_ \¥* \-#,##0.00_ ;_ \¥* &quot;-&quot;??_ ;_ @_ "/>
    <numFmt numFmtId="193" formatCode="_-* #,##0_$_-;\-* #,##0_$_-;_-* &quot;-&quot;_$_-;_-@_-"/>
    <numFmt numFmtId="194" formatCode="_-* #,##0.00_$_-;\-* #,##0.00_$_-;_-* &quot;-&quot;??_$_-;_-@_-"/>
    <numFmt numFmtId="195" formatCode="_-* #,##0&quot;$&quot;_-;\-* #,##0&quot;$&quot;_-;_-* &quot;-&quot;&quot;$&quot;_-;_-@_-"/>
    <numFmt numFmtId="196" formatCode="_-* #,##0.00&quot;$&quot;_-;\-* #,##0.00&quot;$&quot;_-;_-* &quot;-&quot;??&quot;$&quot;_-;_-@_-"/>
    <numFmt numFmtId="197" formatCode="0;_琀"/>
    <numFmt numFmtId="198" formatCode="* #,##0;* \-#,##0;* &quot;-&quot;;@"/>
    <numFmt numFmtId="199" formatCode="yy\.mm\.dd"/>
    <numFmt numFmtId="200" formatCode="0.0"/>
    <numFmt numFmtId="201" formatCode="0.00_);[Red]\(0.00\)"/>
    <numFmt numFmtId="202" formatCode="0.00_ ;[Red]\-0.00\ "/>
    <numFmt numFmtId="203" formatCode="0_);[Red]\(0\)"/>
    <numFmt numFmtId="204" formatCode="0_ ;[Red]\-0\ "/>
    <numFmt numFmtId="205" formatCode="0.0000_ ;[Red]\-0.0000\ "/>
    <numFmt numFmtId="206" formatCode="0.00_ "/>
    <numFmt numFmtId="207" formatCode="0.000_ "/>
    <numFmt numFmtId="208" formatCode="#,##0.00_);[Red]\(#,##0.00\)"/>
    <numFmt numFmtId="209" formatCode="#,##0.00_ "/>
    <numFmt numFmtId="210" formatCode="0.0_);[Red]\(0.0\)"/>
    <numFmt numFmtId="211" formatCode="0.0_ "/>
  </numFmts>
  <fonts count="147">
    <font>
      <sz val="11"/>
      <color indexed="8"/>
      <name val="等线"/>
      <charset val="1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6"/>
      <name val="黑体"/>
      <family val="3"/>
      <charset val="134"/>
    </font>
    <font>
      <b/>
      <sz val="11"/>
      <name val="等线"/>
      <family val="3"/>
      <charset val="134"/>
      <scheme val="minor"/>
    </font>
    <font>
      <sz val="18"/>
      <name val="方正小标宋简体"/>
      <family val="3"/>
      <charset val="134"/>
    </font>
    <font>
      <b/>
      <sz val="18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11"/>
      <name val="黑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4"/>
      <color indexed="8"/>
      <name val="Times New Roman"/>
      <family val="1"/>
    </font>
    <font>
      <sz val="14"/>
      <color indexed="8"/>
      <name val="黑体"/>
      <family val="3"/>
      <charset val="134"/>
    </font>
    <font>
      <sz val="18"/>
      <name val="方正小标宋_GBK"/>
      <family val="4"/>
      <charset val="134"/>
    </font>
    <font>
      <sz val="14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4"/>
      <name val="黑体"/>
      <family val="3"/>
      <charset val="134"/>
    </font>
    <font>
      <b/>
      <sz val="14"/>
      <name val="Times New Roman"/>
      <family val="1"/>
    </font>
    <font>
      <sz val="13"/>
      <name val="黑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8"/>
      <color theme="1"/>
      <name val="等线"/>
      <family val="3"/>
      <charset val="134"/>
      <scheme val="minor"/>
    </font>
    <font>
      <sz val="10"/>
      <name val="黑体"/>
      <family val="3"/>
      <charset val="134"/>
    </font>
    <font>
      <sz val="20"/>
      <name val="方正小标宋简体"/>
      <family val="3"/>
      <charset val="134"/>
    </font>
    <font>
      <b/>
      <sz val="11"/>
      <name val="宋体"/>
      <family val="3"/>
      <charset val="134"/>
    </font>
    <font>
      <i/>
      <sz val="10"/>
      <name val="宋体"/>
      <family val="3"/>
      <charset val="134"/>
    </font>
    <font>
      <b/>
      <sz val="10"/>
      <color rgb="FF000000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0"/>
      <color indexed="8"/>
      <name val="黑体"/>
      <family val="3"/>
      <charset val="134"/>
    </font>
    <font>
      <sz val="11"/>
      <color indexed="8"/>
      <name val="等线"/>
      <family val="3"/>
      <charset val="134"/>
      <scheme val="minor"/>
    </font>
    <font>
      <b/>
      <sz val="9"/>
      <name val="黑体"/>
      <family val="3"/>
      <charset val="134"/>
    </font>
    <font>
      <b/>
      <sz val="9"/>
      <name val="Times New Roman"/>
      <family val="1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b/>
      <sz val="10"/>
      <name val="Times New Roman"/>
      <family val="1"/>
    </font>
    <font>
      <sz val="9"/>
      <color theme="1"/>
      <name val="仿宋_GB2312"/>
      <family val="3"/>
      <charset val="134"/>
    </font>
    <font>
      <sz val="10"/>
      <name val="Times New Roman"/>
      <family val="1"/>
    </font>
    <font>
      <sz val="9"/>
      <name val="Times New Roman"/>
      <family val="1"/>
    </font>
    <font>
      <sz val="10"/>
      <name val="等线"/>
      <family val="3"/>
      <charset val="134"/>
      <scheme val="minor"/>
    </font>
    <font>
      <sz val="9"/>
      <name val="黑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ahoma"/>
      <family val="2"/>
    </font>
    <font>
      <sz val="12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8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b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name val="等线"/>
      <family val="3"/>
      <charset val="134"/>
      <scheme val="minor"/>
    </font>
    <font>
      <sz val="12"/>
      <name val="方正小标宋简体"/>
      <family val="3"/>
      <charset val="134"/>
    </font>
    <font>
      <sz val="10"/>
      <color indexed="8"/>
      <name val="Arial"/>
      <family val="2"/>
    </font>
    <font>
      <sz val="16"/>
      <color theme="1"/>
      <name val="黑体"/>
      <family val="3"/>
      <charset val="134"/>
    </font>
    <font>
      <sz val="16"/>
      <name val="方正小标宋简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宋体"/>
      <family val="3"/>
      <charset val="134"/>
    </font>
    <font>
      <sz val="18"/>
      <color theme="1"/>
      <name val="方正小标宋_GBK"/>
      <family val="4"/>
      <charset val="134"/>
    </font>
    <font>
      <sz val="14"/>
      <name val="方正小标宋_GBK"/>
      <family val="4"/>
      <charset val="134"/>
    </font>
    <font>
      <sz val="24"/>
      <name val="方正小标宋_GBK"/>
      <family val="4"/>
      <charset val="134"/>
    </font>
    <font>
      <sz val="8"/>
      <name val="Times New Roman"/>
      <family val="1"/>
    </font>
    <font>
      <sz val="10"/>
      <name val="Arial"/>
      <family val="2"/>
    </font>
    <font>
      <sz val="10"/>
      <name val="Geneva"/>
      <family val="1"/>
    </font>
    <font>
      <sz val="10"/>
      <name val="Helv"/>
      <family val="2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21"/>
      <name val="楷体_GB2312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楷体_GB2312"/>
      <family val="3"/>
      <charset val="134"/>
    </font>
    <font>
      <sz val="11"/>
      <color indexed="8"/>
      <name val="Tahoma"/>
      <family val="2"/>
    </font>
    <font>
      <sz val="11"/>
      <color indexed="8"/>
      <name val="等线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17"/>
      <name val="Tahoma"/>
      <family val="2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2"/>
      <name val="黑体"/>
      <family val="3"/>
      <charset val="134"/>
    </font>
    <font>
      <b/>
      <sz val="10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name val="Tahoma"/>
      <family val="2"/>
    </font>
    <font>
      <sz val="12"/>
      <name val="仿宋_GB2312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CF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3">
    <xf numFmtId="0" fontId="0" fillId="0" borderId="0">
      <alignment vertical="center"/>
    </xf>
    <xf numFmtId="0" fontId="87" fillId="0" borderId="0"/>
    <xf numFmtId="0" fontId="87" fillId="0" borderId="0"/>
    <xf numFmtId="0" fontId="2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7" fillId="0" borderId="0"/>
    <xf numFmtId="0" fontId="29" fillId="0" borderId="0"/>
    <xf numFmtId="0" fontId="87" fillId="0" borderId="0"/>
    <xf numFmtId="0" fontId="89" fillId="0" borderId="0"/>
    <xf numFmtId="0" fontId="88" fillId="0" borderId="0"/>
    <xf numFmtId="49" fontId="87" fillId="0" borderId="0" applyFont="0" applyFill="0" applyBorder="0" applyAlignment="0" applyProtection="0"/>
    <xf numFmtId="0" fontId="29" fillId="0" borderId="0"/>
    <xf numFmtId="0" fontId="87" fillId="0" borderId="0"/>
    <xf numFmtId="0" fontId="87" fillId="0" borderId="0"/>
    <xf numFmtId="0" fontId="89" fillId="0" borderId="0"/>
    <xf numFmtId="0" fontId="29" fillId="0" borderId="0"/>
    <xf numFmtId="0" fontId="88" fillId="0" borderId="0"/>
    <xf numFmtId="0" fontId="29" fillId="0" borderId="0"/>
    <xf numFmtId="0" fontId="89" fillId="0" borderId="0"/>
    <xf numFmtId="0" fontId="2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29" fillId="0" borderId="0"/>
    <xf numFmtId="0" fontId="29" fillId="0" borderId="0"/>
    <xf numFmtId="0" fontId="88" fillId="0" borderId="0"/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5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89" fillId="0" borderId="0">
      <protection locked="0"/>
    </xf>
    <xf numFmtId="0" fontId="87" fillId="0" borderId="0"/>
    <xf numFmtId="0" fontId="91" fillId="25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91" fillId="19" borderId="0" applyNumberFormat="0" applyBorder="0" applyAlignment="0" applyProtection="0"/>
    <xf numFmtId="0" fontId="91" fillId="29" borderId="0" applyNumberFormat="0" applyBorder="0" applyAlignment="0" applyProtection="0"/>
    <xf numFmtId="0" fontId="91" fillId="3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91" fillId="31" borderId="0" applyNumberFormat="0" applyBorder="0" applyAlignment="0" applyProtection="0"/>
    <xf numFmtId="0" fontId="91" fillId="32" borderId="0" applyNumberFormat="0" applyBorder="0" applyAlignment="0" applyProtection="0"/>
    <xf numFmtId="0" fontId="91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91" fillId="5" borderId="0" applyNumberFormat="0" applyBorder="0" applyAlignment="0" applyProtection="0"/>
    <xf numFmtId="0" fontId="91" fillId="33" borderId="0" applyNumberFormat="0" applyBorder="0" applyAlignment="0" applyProtection="0"/>
    <xf numFmtId="0" fontId="91" fillId="34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91" fillId="16" borderId="0" applyNumberFormat="0" applyBorder="0" applyAlignment="0" applyProtection="0"/>
    <xf numFmtId="0" fontId="91" fillId="35" borderId="0" applyNumberFormat="0" applyBorder="0" applyAlignment="0" applyProtection="0"/>
    <xf numFmtId="0" fontId="91" fillId="27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91" fillId="19" borderId="0" applyNumberFormat="0" applyBorder="0" applyAlignment="0" applyProtection="0"/>
    <xf numFmtId="0" fontId="91" fillId="36" borderId="0" applyNumberFormat="0" applyBorder="0" applyAlignment="0" applyProtection="0"/>
    <xf numFmtId="0" fontId="91" fillId="22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91" fillId="38" borderId="0" applyNumberFormat="0" applyBorder="0" applyAlignment="0" applyProtection="0"/>
    <xf numFmtId="0" fontId="91" fillId="39" borderId="0" applyNumberFormat="0" applyBorder="0" applyAlignment="0" applyProtection="0"/>
    <xf numFmtId="0" fontId="86" fillId="0" borderId="0">
      <alignment horizontal="center" wrapText="1"/>
      <protection locked="0"/>
    </xf>
    <xf numFmtId="0" fontId="92" fillId="16" borderId="0" applyNumberFormat="0" applyBorder="0" applyAlignment="0" applyProtection="0">
      <alignment vertical="center"/>
    </xf>
    <xf numFmtId="176" fontId="77" fillId="0" borderId="0" applyFill="0" applyBorder="0" applyAlignment="0"/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top"/>
    </xf>
    <xf numFmtId="41" fontId="87" fillId="0" borderId="0" applyFont="0" applyFill="0" applyBorder="0" applyAlignment="0" applyProtection="0"/>
    <xf numFmtId="177" fontId="60" fillId="0" borderId="0"/>
    <xf numFmtId="178" fontId="87" fillId="0" borderId="0" applyFont="0" applyFill="0" applyBorder="0" applyAlignment="0" applyProtection="0"/>
    <xf numFmtId="179" fontId="87" fillId="0" borderId="0" applyFont="0" applyFill="0" applyBorder="0" applyAlignment="0" applyProtection="0"/>
    <xf numFmtId="180" fontId="87" fillId="0" borderId="0" applyFont="0" applyFill="0" applyBorder="0" applyAlignment="0" applyProtection="0"/>
    <xf numFmtId="181" fontId="60" fillId="0" borderId="0"/>
    <xf numFmtId="0" fontId="95" fillId="0" borderId="0" applyProtection="0"/>
    <xf numFmtId="182" fontId="60" fillId="0" borderId="0"/>
    <xf numFmtId="0" fontId="96" fillId="0" borderId="0" applyNumberFormat="0" applyFill="0" applyBorder="0" applyAlignment="0" applyProtection="0">
      <alignment vertical="center"/>
    </xf>
    <xf numFmtId="0" fontId="87" fillId="0" borderId="0"/>
    <xf numFmtId="2" fontId="95" fillId="0" borderId="0" applyProtection="0"/>
    <xf numFmtId="0" fontId="87" fillId="0" borderId="0"/>
    <xf numFmtId="0" fontId="97" fillId="17" borderId="0" applyNumberFormat="0" applyBorder="0" applyAlignment="0" applyProtection="0">
      <alignment vertical="center"/>
    </xf>
    <xf numFmtId="38" fontId="98" fillId="5" borderId="0" applyNumberFormat="0" applyBorder="0" applyAlignment="0" applyProtection="0"/>
    <xf numFmtId="0" fontId="99" fillId="0" borderId="18" applyNumberFormat="0" applyAlignment="0" applyProtection="0">
      <alignment horizontal="left" vertical="center"/>
    </xf>
    <xf numFmtId="0" fontId="99" fillId="0" borderId="7">
      <alignment horizontal="left" vertical="center"/>
    </xf>
    <xf numFmtId="0" fontId="99" fillId="0" borderId="7">
      <alignment horizontal="left" vertical="center"/>
    </xf>
    <xf numFmtId="0" fontId="99" fillId="0" borderId="7">
      <alignment horizontal="left" vertical="center"/>
    </xf>
    <xf numFmtId="0" fontId="100" fillId="0" borderId="19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3" fillId="0" borderId="0" applyProtection="0"/>
    <xf numFmtId="0" fontId="99" fillId="0" borderId="0" applyProtection="0"/>
    <xf numFmtId="0" fontId="104" fillId="20" borderId="16" applyNumberFormat="0" applyAlignment="0" applyProtection="0">
      <alignment vertical="center"/>
    </xf>
    <xf numFmtId="10" fontId="98" fillId="3" borderId="2" applyNumberFormat="0" applyBorder="0" applyAlignment="0" applyProtection="0"/>
    <xf numFmtId="10" fontId="98" fillId="3" borderId="2" applyNumberFormat="0" applyBorder="0" applyAlignment="0" applyProtection="0"/>
    <xf numFmtId="10" fontId="98" fillId="3" borderId="2" applyNumberFormat="0" applyBorder="0" applyAlignment="0" applyProtection="0"/>
    <xf numFmtId="0" fontId="104" fillId="20" borderId="16" applyNumberFormat="0" applyAlignment="0" applyProtection="0">
      <alignment vertical="center"/>
    </xf>
    <xf numFmtId="183" fontId="105" fillId="40" borderId="0"/>
    <xf numFmtId="0" fontId="106" fillId="0" borderId="22" applyNumberFormat="0" applyFill="0" applyAlignment="0" applyProtection="0">
      <alignment vertical="center"/>
    </xf>
    <xf numFmtId="183" fontId="107" fillId="41" borderId="0"/>
    <xf numFmtId="38" fontId="108" fillId="0" borderId="0" applyFont="0" applyFill="0" applyBorder="0" applyAlignment="0" applyProtection="0"/>
    <xf numFmtId="40" fontId="108" fillId="0" borderId="0" applyFont="0" applyFill="0" applyBorder="0" applyAlignment="0" applyProtection="0"/>
    <xf numFmtId="184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185" fontId="108" fillId="0" borderId="0" applyFont="0" applyFill="0" applyBorder="0" applyAlignment="0" applyProtection="0"/>
    <xf numFmtId="186" fontId="108" fillId="0" borderId="0" applyFont="0" applyFill="0" applyBorder="0" applyAlignment="0" applyProtection="0"/>
    <xf numFmtId="187" fontId="87" fillId="0" borderId="0" applyFont="0" applyFill="0" applyBorder="0" applyAlignment="0" applyProtection="0"/>
    <xf numFmtId="184" fontId="87" fillId="0" borderId="0" applyFont="0" applyFill="0" applyBorder="0" applyAlignment="0" applyProtection="0"/>
    <xf numFmtId="0" fontId="65" fillId="0" borderId="0"/>
    <xf numFmtId="0" fontId="65" fillId="0" borderId="0"/>
    <xf numFmtId="0" fontId="109" fillId="38" borderId="0" applyNumberFormat="0" applyBorder="0" applyAlignment="0" applyProtection="0">
      <alignment vertical="center"/>
    </xf>
    <xf numFmtId="0" fontId="60" fillId="0" borderId="0"/>
    <xf numFmtId="37" fontId="110" fillId="0" borderId="0"/>
    <xf numFmtId="37" fontId="110" fillId="0" borderId="0"/>
    <xf numFmtId="37" fontId="110" fillId="0" borderId="0"/>
    <xf numFmtId="0" fontId="105" fillId="0" borderId="0"/>
    <xf numFmtId="0" fontId="111" fillId="0" borderId="0"/>
    <xf numFmtId="0" fontId="89" fillId="0" borderId="0"/>
    <xf numFmtId="0" fontId="38" fillId="37" borderId="23" applyNumberFormat="0" applyFont="0" applyAlignment="0" applyProtection="0">
      <alignment vertical="center"/>
    </xf>
    <xf numFmtId="0" fontId="38" fillId="37" borderId="23" applyNumberFormat="0" applyFont="0" applyAlignment="0" applyProtection="0">
      <alignment vertical="center"/>
    </xf>
    <xf numFmtId="0" fontId="38" fillId="37" borderId="23" applyNumberFormat="0" applyFon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14" fontId="86" fillId="0" borderId="0">
      <alignment horizontal="center" wrapText="1"/>
      <protection locked="0"/>
    </xf>
    <xf numFmtId="10" fontId="87" fillId="0" borderId="0" applyFont="0" applyFill="0" applyBorder="0" applyAlignment="0" applyProtection="0"/>
    <xf numFmtId="9" fontId="89" fillId="0" borderId="0" applyFont="0" applyFill="0" applyBorder="0" applyAlignment="0" applyProtection="0"/>
    <xf numFmtId="13" fontId="87" fillId="0" borderId="0" applyFont="0" applyFill="0" applyProtection="0"/>
    <xf numFmtId="0" fontId="108" fillId="0" borderId="0" applyNumberFormat="0" applyFont="0" applyFill="0" applyBorder="0" applyAlignment="0" applyProtection="0">
      <alignment horizontal="left"/>
    </xf>
    <xf numFmtId="0" fontId="108" fillId="0" borderId="0" applyNumberFormat="0" applyFont="0" applyFill="0" applyBorder="0" applyAlignment="0" applyProtection="0">
      <alignment horizontal="left"/>
    </xf>
    <xf numFmtId="15" fontId="108" fillId="0" borderId="0" applyFont="0" applyFill="0" applyBorder="0" applyAlignment="0" applyProtection="0"/>
    <xf numFmtId="15" fontId="108" fillId="0" borderId="0" applyFont="0" applyFill="0" applyBorder="0" applyAlignment="0" applyProtection="0"/>
    <xf numFmtId="4" fontId="108" fillId="0" borderId="0" applyFont="0" applyFill="0" applyBorder="0" applyAlignment="0" applyProtection="0"/>
    <xf numFmtId="4" fontId="108" fillId="0" borderId="0" applyFont="0" applyFill="0" applyBorder="0" applyAlignment="0" applyProtection="0"/>
    <xf numFmtId="0" fontId="113" fillId="0" borderId="25">
      <alignment horizontal="center"/>
    </xf>
    <xf numFmtId="0" fontId="113" fillId="0" borderId="25">
      <alignment horizontal="center"/>
    </xf>
    <xf numFmtId="3" fontId="108" fillId="0" borderId="0" applyFont="0" applyFill="0" applyBorder="0" applyAlignment="0" applyProtection="0"/>
    <xf numFmtId="3" fontId="108" fillId="0" borderId="0" applyFont="0" applyFill="0" applyBorder="0" applyAlignment="0" applyProtection="0"/>
    <xf numFmtId="0" fontId="108" fillId="42" borderId="0" applyNumberFormat="0" applyFont="0" applyBorder="0" applyAlignment="0" applyProtection="0"/>
    <xf numFmtId="0" fontId="108" fillId="42" borderId="0" applyNumberFormat="0" applyFont="0" applyBorder="0" applyAlignment="0" applyProtection="0"/>
    <xf numFmtId="0" fontId="114" fillId="0" borderId="0" applyNumberFormat="0" applyFill="0" applyBorder="0" applyAlignment="0" applyProtection="0"/>
    <xf numFmtId="0" fontId="115" fillId="43" borderId="5">
      <protection locked="0"/>
    </xf>
    <xf numFmtId="0" fontId="115" fillId="43" borderId="5">
      <protection locked="0"/>
    </xf>
    <xf numFmtId="0" fontId="115" fillId="43" borderId="5">
      <protection locked="0"/>
    </xf>
    <xf numFmtId="0" fontId="116" fillId="0" borderId="0"/>
    <xf numFmtId="0" fontId="115" fillId="43" borderId="5">
      <protection locked="0"/>
    </xf>
    <xf numFmtId="0" fontId="115" fillId="43" borderId="5">
      <protection locked="0"/>
    </xf>
    <xf numFmtId="0" fontId="115" fillId="43" borderId="5">
      <protection locked="0"/>
    </xf>
    <xf numFmtId="0" fontId="115" fillId="43" borderId="5">
      <protection locked="0"/>
    </xf>
    <xf numFmtId="0" fontId="115" fillId="43" borderId="5">
      <protection locked="0"/>
    </xf>
    <xf numFmtId="0" fontId="115" fillId="43" borderId="5">
      <protection locked="0"/>
    </xf>
    <xf numFmtId="0" fontId="117" fillId="0" borderId="0" applyNumberFormat="0" applyFill="0" applyBorder="0" applyAlignment="0" applyProtection="0">
      <alignment vertical="center"/>
    </xf>
    <xf numFmtId="0" fontId="95" fillId="0" borderId="26" applyProtection="0"/>
    <xf numFmtId="0" fontId="95" fillId="0" borderId="26" applyProtection="0"/>
    <xf numFmtId="0" fontId="95" fillId="0" borderId="26" applyProtection="0"/>
    <xf numFmtId="0" fontId="95" fillId="0" borderId="26" applyProtection="0"/>
    <xf numFmtId="0" fontId="118" fillId="0" borderId="0" applyNumberFormat="0" applyFill="0" applyBorder="0" applyAlignment="0" applyProtection="0">
      <alignment vertical="center"/>
    </xf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188" fontId="87" fillId="0" borderId="0" applyFont="0" applyFill="0" applyBorder="0" applyAlignment="0" applyProtection="0"/>
    <xf numFmtId="189" fontId="87" fillId="0" borderId="0" applyFont="0" applyFill="0" applyBorder="0" applyAlignment="0" applyProtection="0"/>
    <xf numFmtId="0" fontId="87" fillId="0" borderId="6" applyNumberFormat="0" applyFill="0" applyProtection="0">
      <alignment horizontal="right"/>
    </xf>
    <xf numFmtId="0" fontId="87" fillId="0" borderId="6" applyNumberFormat="0" applyFill="0" applyProtection="0">
      <alignment horizontal="right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0" fillId="0" borderId="19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1" fillId="0" borderId="20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21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9" fillId="0" borderId="0">
      <alignment horizontal="centerContinuous"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20" fillId="0" borderId="6" applyNumberFormat="0" applyFill="0" applyProtection="0">
      <alignment horizontal="center"/>
    </xf>
    <xf numFmtId="0" fontId="120" fillId="0" borderId="6" applyNumberFormat="0" applyFill="0" applyProtection="0">
      <alignment horizontal="center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1" fillId="0" borderId="12" applyNumberFormat="0" applyFill="0" applyProtection="0">
      <alignment horizontal="center"/>
    </xf>
    <xf numFmtId="0" fontId="121" fillId="0" borderId="12" applyNumberFormat="0" applyFill="0" applyProtection="0">
      <alignment horizont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123" fillId="18" borderId="0" applyNumberFormat="0" applyBorder="0" applyAlignment="0" applyProtection="0">
      <alignment vertical="center"/>
    </xf>
    <xf numFmtId="0" fontId="123" fillId="18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124" fillId="37" borderId="0" applyNumberFormat="0" applyBorder="0" applyAlignment="0" applyProtection="0"/>
    <xf numFmtId="0" fontId="124" fillId="44" borderId="0" applyNumberFormat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5" fillId="16" borderId="0" applyNumberFormat="0" applyBorder="0" applyAlignment="0" applyProtection="0">
      <alignment vertical="center"/>
    </xf>
    <xf numFmtId="0" fontId="125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124" fillId="16" borderId="0" applyNumberFormat="0" applyBorder="0" applyAlignment="0" applyProtection="0"/>
    <xf numFmtId="0" fontId="124" fillId="45" borderId="0" applyNumberFormat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3" fillId="18" borderId="0" applyNumberFormat="0" applyBorder="0" applyAlignment="0" applyProtection="0">
      <alignment vertical="center"/>
    </xf>
    <xf numFmtId="0" fontId="123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4" fillId="16" borderId="0" applyNumberFormat="0" applyBorder="0" applyAlignment="0" applyProtection="0"/>
    <xf numFmtId="0" fontId="124" fillId="45" borderId="0" applyNumberFormat="0" applyBorder="0" applyAlignment="0" applyProtection="0"/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5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5" fillId="16" borderId="0" applyNumberFormat="0" applyBorder="0" applyAlignment="0" applyProtection="0">
      <alignment vertical="center"/>
    </xf>
    <xf numFmtId="0" fontId="126" fillId="16" borderId="0" applyNumberFormat="0" applyBorder="0" applyAlignment="0" applyProtection="0">
      <alignment vertical="center"/>
    </xf>
    <xf numFmtId="0" fontId="125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124" fillId="16" borderId="0" applyNumberFormat="0" applyBorder="0" applyAlignment="0" applyProtection="0"/>
    <xf numFmtId="0" fontId="124" fillId="45" borderId="0" applyNumberFormat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4" fillId="16" borderId="0" applyNumberFormat="0" applyBorder="0" applyAlignment="0" applyProtection="0"/>
    <xf numFmtId="0" fontId="124" fillId="45" borderId="0" applyNumberFormat="0" applyBorder="0" applyAlignment="0" applyProtection="0"/>
    <xf numFmtId="0" fontId="123" fillId="16" borderId="0" applyNumberFormat="0" applyBorder="0" applyAlignment="0" applyProtection="0">
      <alignment vertical="center"/>
    </xf>
    <xf numFmtId="0" fontId="123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4" fillId="45" borderId="0" applyNumberFormat="0" applyBorder="0" applyAlignment="0" applyProtection="0"/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122" fillId="16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122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123" fillId="18" borderId="0" applyNumberFormat="0" applyBorder="0" applyAlignment="0" applyProtection="0">
      <alignment vertical="center"/>
    </xf>
    <xf numFmtId="0" fontId="123" fillId="18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6" fillId="16" borderId="0" applyNumberFormat="0" applyBorder="0" applyAlignment="0" applyProtection="0">
      <alignment vertical="center"/>
    </xf>
    <xf numFmtId="0" fontId="125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4" fillId="16" borderId="0" applyNumberFormat="0" applyBorder="0" applyAlignment="0" applyProtection="0"/>
    <xf numFmtId="0" fontId="124" fillId="45" borderId="0" applyNumberFormat="0" applyBorder="0" applyAlignment="0" applyProtection="0"/>
    <xf numFmtId="0" fontId="12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5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5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127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8" fillId="0" borderId="0"/>
    <xf numFmtId="0" fontId="128" fillId="0" borderId="0"/>
    <xf numFmtId="0" fontId="128" fillId="0" borderId="0"/>
    <xf numFmtId="0" fontId="38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190" fontId="1" fillId="0" borderId="0">
      <alignment vertical="center"/>
    </xf>
    <xf numFmtId="190" fontId="1" fillId="0" borderId="0">
      <alignment vertical="center"/>
    </xf>
    <xf numFmtId="0" fontId="1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182" fontId="1" fillId="0" borderId="0">
      <alignment vertical="center"/>
    </xf>
    <xf numFmtId="190" fontId="1" fillId="0" borderId="0">
      <alignment vertical="center"/>
    </xf>
    <xf numFmtId="190" fontId="1" fillId="0" borderId="0">
      <alignment vertical="center"/>
    </xf>
    <xf numFmtId="182" fontId="1" fillId="0" borderId="0">
      <alignment vertical="center"/>
    </xf>
    <xf numFmtId="179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7" fillId="0" borderId="0"/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6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7" fillId="0" borderId="0"/>
    <xf numFmtId="0" fontId="67" fillId="0" borderId="0">
      <alignment vertical="center"/>
    </xf>
    <xf numFmtId="0" fontId="129" fillId="0" borderId="0">
      <alignment vertical="center"/>
    </xf>
    <xf numFmtId="0" fontId="129" fillId="0" borderId="0">
      <alignment vertical="center"/>
    </xf>
    <xf numFmtId="0" fontId="129" fillId="0" borderId="0">
      <alignment vertical="center"/>
    </xf>
    <xf numFmtId="0" fontId="68" fillId="0" borderId="0"/>
    <xf numFmtId="0" fontId="67" fillId="0" borderId="0">
      <alignment vertical="center"/>
    </xf>
    <xf numFmtId="0" fontId="16" fillId="0" borderId="0">
      <alignment vertical="center"/>
    </xf>
    <xf numFmtId="0" fontId="6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6" fillId="0" borderId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3" fillId="0" borderId="0">
      <alignment vertical="center"/>
    </xf>
    <xf numFmtId="0" fontId="16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6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9" fontId="132" fillId="0" borderId="0" applyFont="0" applyFill="0" applyBorder="0" applyAlignment="0" applyProtection="0"/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34" fillId="19" borderId="0" applyNumberFormat="0" applyBorder="0" applyAlignment="0" applyProtection="0">
      <alignment vertical="center"/>
    </xf>
    <xf numFmtId="0" fontId="134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33" fillId="17" borderId="0" applyNumberFormat="0" applyBorder="0" applyAlignment="0" applyProtection="0"/>
    <xf numFmtId="0" fontId="133" fillId="46" borderId="0" applyNumberFormat="0" applyBorder="0" applyAlignment="0" applyProtection="0"/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33" fillId="17" borderId="0" applyNumberFormat="0" applyBorder="0" applyAlignment="0" applyProtection="0"/>
    <xf numFmtId="0" fontId="133" fillId="46" borderId="0" applyNumberFormat="0" applyBorder="0" applyAlignment="0" applyProtection="0"/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34" fillId="19" borderId="0" applyNumberFormat="0" applyBorder="0" applyAlignment="0" applyProtection="0">
      <alignment vertical="center"/>
    </xf>
    <xf numFmtId="0" fontId="134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/>
    <xf numFmtId="0" fontId="133" fillId="46" borderId="0" applyNumberFormat="0" applyBorder="0" applyAlignment="0" applyProtection="0"/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5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33" fillId="17" borderId="0" applyNumberFormat="0" applyBorder="0" applyAlignment="0" applyProtection="0"/>
    <xf numFmtId="0" fontId="133" fillId="46" borderId="0" applyNumberFormat="0" applyBorder="0" applyAlignment="0" applyProtection="0"/>
    <xf numFmtId="0" fontId="97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33" fillId="17" borderId="0" applyNumberFormat="0" applyBorder="0" applyAlignment="0" applyProtection="0"/>
    <xf numFmtId="0" fontId="133" fillId="46" borderId="0" applyNumberFormat="0" applyBorder="0" applyAlignment="0" applyProtection="0"/>
    <xf numFmtId="0" fontId="134" fillId="17" borderId="0" applyNumberFormat="0" applyBorder="0" applyAlignment="0" applyProtection="0">
      <alignment vertical="center"/>
    </xf>
    <xf numFmtId="0" fontId="134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3" fillId="46" borderId="0" applyNumberFormat="0" applyBorder="0" applyAlignment="0" applyProtection="0"/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133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134" fillId="19" borderId="0" applyNumberFormat="0" applyBorder="0" applyAlignment="0" applyProtection="0">
      <alignment vertical="center"/>
    </xf>
    <xf numFmtId="0" fontId="134" fillId="19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5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3" fillId="17" borderId="0" applyNumberFormat="0" applyBorder="0" applyAlignment="0" applyProtection="0"/>
    <xf numFmtId="0" fontId="133" fillId="46" borderId="0" applyNumberFormat="0" applyBorder="0" applyAlignment="0" applyProtection="0"/>
    <xf numFmtId="0" fontId="136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136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191" fontId="65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65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3" fillId="5" borderId="16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4" fillId="31" borderId="17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21" fillId="0" borderId="12" applyNumberFormat="0" applyFill="0" applyProtection="0">
      <alignment horizontal="left"/>
    </xf>
    <xf numFmtId="0" fontId="121" fillId="0" borderId="12" applyNumberFormat="0" applyFill="0" applyProtection="0">
      <alignment horizontal="left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193" fontId="29" fillId="0" borderId="0" applyFont="0" applyFill="0" applyBorder="0" applyAlignment="0" applyProtection="0"/>
    <xf numFmtId="194" fontId="29" fillId="0" borderId="0" applyFont="0" applyFill="0" applyBorder="0" applyAlignment="0" applyProtection="0"/>
    <xf numFmtId="195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0" fontId="60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2" fillId="0" borderId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65" fillId="0" borderId="0" applyFont="0" applyFill="0" applyBorder="0" applyAlignment="0" applyProtection="0"/>
    <xf numFmtId="41" fontId="65" fillId="0" borderId="0" applyFont="0" applyFill="0" applyBorder="0" applyAlignment="0" applyProtection="0"/>
    <xf numFmtId="197" fontId="65" fillId="0" borderId="0" applyFont="0" applyFill="0" applyBorder="0" applyAlignment="0" applyProtection="0"/>
    <xf numFmtId="197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8" fillId="47" borderId="0" applyNumberFormat="0" applyBorder="0" applyAlignment="0" applyProtection="0"/>
    <xf numFmtId="0" fontId="138" fillId="47" borderId="0" applyNumberFormat="0" applyBorder="0" applyAlignment="0" applyProtection="0"/>
    <xf numFmtId="0" fontId="138" fillId="48" borderId="0" applyNumberFormat="0" applyBorder="0" applyAlignment="0" applyProtection="0"/>
    <xf numFmtId="0" fontId="138" fillId="48" borderId="0" applyNumberFormat="0" applyBorder="0" applyAlignment="0" applyProtection="0"/>
    <xf numFmtId="0" fontId="138" fillId="49" borderId="0" applyNumberFormat="0" applyBorder="0" applyAlignment="0" applyProtection="0"/>
    <xf numFmtId="0" fontId="138" fillId="49" borderId="0" applyNumberFormat="0" applyBorder="0" applyAlignment="0" applyProtection="0"/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52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199" fontId="87" fillId="0" borderId="12" applyFill="0" applyProtection="0">
      <alignment horizontal="right"/>
    </xf>
    <xf numFmtId="199" fontId="87" fillId="0" borderId="12" applyFill="0" applyProtection="0">
      <alignment horizontal="right"/>
    </xf>
    <xf numFmtId="0" fontId="87" fillId="0" borderId="6" applyNumberFormat="0" applyFill="0" applyProtection="0">
      <alignment horizontal="left"/>
    </xf>
    <xf numFmtId="0" fontId="87" fillId="0" borderId="6" applyNumberFormat="0" applyFill="0" applyProtection="0">
      <alignment horizontal="left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12" fillId="5" borderId="24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0" fontId="104" fillId="20" borderId="16" applyNumberFormat="0" applyAlignment="0" applyProtection="0">
      <alignment vertical="center"/>
    </xf>
    <xf numFmtId="1" fontId="87" fillId="0" borderId="12" applyFill="0" applyProtection="0">
      <alignment horizontal="center"/>
    </xf>
    <xf numFmtId="1" fontId="87" fillId="0" borderId="12" applyFill="0" applyProtection="0">
      <alignment horizontal="center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0" fontId="139" fillId="0" borderId="0"/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0" fontId="87" fillId="0" borderId="0"/>
    <xf numFmtId="0" fontId="108" fillId="0" borderId="0"/>
    <xf numFmtId="43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0" fontId="87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6" fillId="14" borderId="15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0" fontId="1" fillId="37" borderId="23" applyNumberFormat="0" applyFont="0" applyAlignment="0" applyProtection="0">
      <alignment vertical="center"/>
    </xf>
    <xf numFmtId="38" fontId="140" fillId="0" borderId="0" applyFont="0" applyFill="0" applyBorder="0" applyAlignment="0" applyProtection="0"/>
    <xf numFmtId="40" fontId="140" fillId="0" borderId="0" applyFont="0" applyFill="0" applyBorder="0" applyAlignment="0" applyProtection="0"/>
    <xf numFmtId="0" fontId="140" fillId="0" borderId="0" applyFont="0" applyFill="0" applyBorder="0" applyAlignment="0" applyProtection="0"/>
    <xf numFmtId="0" fontId="140" fillId="0" borderId="0" applyFont="0" applyFill="0" applyBorder="0" applyAlignment="0" applyProtection="0"/>
    <xf numFmtId="0" fontId="141" fillId="0" borderId="0"/>
  </cellStyleXfs>
  <cellXfs count="686">
    <xf numFmtId="0" fontId="0" fillId="0" borderId="0" xfId="0">
      <alignment vertical="center"/>
    </xf>
    <xf numFmtId="0" fontId="1" fillId="0" borderId="0" xfId="1894" applyAlignment="1" applyProtection="1">
      <alignment horizontal="center" vertical="center"/>
      <protection locked="0"/>
    </xf>
    <xf numFmtId="0" fontId="2" fillId="0" borderId="0" xfId="1894" applyFont="1" applyAlignment="1">
      <alignment horizontal="center" vertical="center"/>
    </xf>
    <xf numFmtId="0" fontId="1" fillId="0" borderId="0" xfId="1894" applyAlignment="1">
      <alignment horizontal="center" vertical="center"/>
    </xf>
    <xf numFmtId="0" fontId="1" fillId="0" borderId="0" xfId="1894" applyFont="1" applyAlignment="1">
      <alignment horizontal="center" vertical="center" wrapText="1"/>
    </xf>
    <xf numFmtId="0" fontId="3" fillId="0" borderId="0" xfId="1894" applyFont="1" applyFill="1" applyAlignment="1" applyProtection="1">
      <alignment vertical="center" wrapText="1"/>
      <protection locked="0"/>
    </xf>
    <xf numFmtId="0" fontId="3" fillId="0" borderId="0" xfId="1894" applyFont="1" applyFill="1" applyAlignment="1" applyProtection="1">
      <alignment horizontal="center" vertical="center" wrapText="1"/>
      <protection locked="0"/>
    </xf>
    <xf numFmtId="201" fontId="4" fillId="0" borderId="0" xfId="1894" applyNumberFormat="1" applyFont="1" applyFill="1" applyAlignment="1" applyProtection="1">
      <alignment horizontal="center" vertical="center"/>
      <protection locked="0"/>
    </xf>
    <xf numFmtId="0" fontId="9" fillId="0" borderId="2" xfId="2356" applyFont="1" applyFill="1" applyBorder="1" applyAlignment="1" applyProtection="1">
      <alignment horizontal="center" vertical="center"/>
      <protection locked="0"/>
    </xf>
    <xf numFmtId="0" fontId="11" fillId="0" borderId="2" xfId="18" applyFont="1" applyFill="1" applyBorder="1" applyAlignment="1">
      <alignment horizontal="center" vertical="center" wrapText="1"/>
    </xf>
    <xf numFmtId="0" fontId="4" fillId="0" borderId="2" xfId="18" applyFont="1" applyFill="1" applyBorder="1" applyAlignment="1">
      <alignment horizontal="center" vertical="center" wrapText="1"/>
    </xf>
    <xf numFmtId="203" fontId="4" fillId="0" borderId="2" xfId="18" applyNumberFormat="1" applyFont="1" applyFill="1" applyBorder="1" applyAlignment="1">
      <alignment horizontal="center" vertical="center" wrapText="1"/>
    </xf>
    <xf numFmtId="203" fontId="11" fillId="0" borderId="2" xfId="18" applyNumberFormat="1" applyFont="1" applyFill="1" applyBorder="1" applyAlignment="1">
      <alignment horizontal="center" vertical="center" wrapText="1"/>
    </xf>
    <xf numFmtId="203" fontId="4" fillId="0" borderId="2" xfId="1894" applyNumberFormat="1" applyFont="1" applyFill="1" applyBorder="1" applyAlignment="1" applyProtection="1">
      <alignment horizontal="center" vertical="center"/>
      <protection locked="0"/>
    </xf>
    <xf numFmtId="0" fontId="11" fillId="0" borderId="2" xfId="2755" applyFont="1" applyFill="1" applyBorder="1" applyAlignment="1">
      <alignment horizontal="center" vertical="center" wrapText="1"/>
    </xf>
    <xf numFmtId="203" fontId="4" fillId="0" borderId="2" xfId="1906" applyNumberFormat="1" applyFont="1" applyFill="1" applyBorder="1" applyAlignment="1">
      <alignment horizontal="center" vertical="center"/>
    </xf>
    <xf numFmtId="0" fontId="12" fillId="0" borderId="2" xfId="2224" applyFont="1" applyFill="1" applyBorder="1" applyAlignment="1">
      <alignment horizontal="center" vertical="center" wrapText="1"/>
    </xf>
    <xf numFmtId="201" fontId="11" fillId="2" borderId="0" xfId="1894" applyNumberFormat="1" applyFont="1" applyFill="1" applyAlignment="1" applyProtection="1">
      <alignment horizontal="center" vertical="center"/>
      <protection locked="0"/>
    </xf>
    <xf numFmtId="201" fontId="11" fillId="0" borderId="0" xfId="1894" applyNumberFormat="1" applyFont="1" applyFill="1" applyAlignment="1" applyProtection="1">
      <alignment horizontal="center" vertical="center"/>
      <protection locked="0"/>
    </xf>
    <xf numFmtId="201" fontId="11" fillId="0" borderId="0" xfId="1894" applyNumberFormat="1" applyFont="1" applyFill="1" applyAlignment="1" applyProtection="1">
      <alignment horizontal="center" vertical="center" wrapText="1"/>
      <protection locked="0"/>
    </xf>
    <xf numFmtId="0" fontId="2" fillId="0" borderId="0" xfId="1894" applyFont="1" applyAlignment="1" applyProtection="1">
      <alignment horizontal="center" vertical="center"/>
      <protection locked="0"/>
    </xf>
    <xf numFmtId="201" fontId="13" fillId="0" borderId="2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2" xfId="1707" applyNumberFormat="1" applyFont="1" applyBorder="1" applyAlignment="1" applyProtection="1">
      <alignment horizontal="center" vertical="center" wrapText="1"/>
      <protection locked="0"/>
    </xf>
    <xf numFmtId="203" fontId="4" fillId="2" borderId="2" xfId="1894" applyNumberFormat="1" applyFont="1" applyFill="1" applyBorder="1" applyAlignment="1">
      <alignment horizontal="center" vertical="center"/>
    </xf>
    <xf numFmtId="203" fontId="11" fillId="2" borderId="2" xfId="1894" applyNumberFormat="1" applyFont="1" applyFill="1" applyBorder="1" applyAlignment="1">
      <alignment horizontal="center" vertical="center" wrapText="1"/>
    </xf>
    <xf numFmtId="203" fontId="11" fillId="0" borderId="2" xfId="1906" applyNumberFormat="1" applyFont="1" applyFill="1" applyBorder="1" applyAlignment="1">
      <alignment horizontal="center" vertical="center"/>
    </xf>
    <xf numFmtId="203" fontId="11" fillId="0" borderId="2" xfId="1906" applyNumberFormat="1" applyFont="1" applyFill="1" applyBorder="1" applyAlignment="1">
      <alignment horizontal="center" vertical="center" wrapText="1"/>
    </xf>
    <xf numFmtId="203" fontId="4" fillId="0" borderId="2" xfId="1894" applyNumberFormat="1" applyFont="1" applyBorder="1" applyAlignment="1">
      <alignment horizontal="center" vertical="center"/>
    </xf>
    <xf numFmtId="0" fontId="11" fillId="0" borderId="2" xfId="1894" applyFont="1" applyBorder="1" applyAlignment="1">
      <alignment horizontal="center" vertical="center"/>
    </xf>
    <xf numFmtId="0" fontId="1" fillId="0" borderId="0" xfId="1894" applyFont="1" applyAlignment="1" applyProtection="1">
      <alignment horizontal="center" vertical="center" wrapText="1"/>
      <protection locked="0"/>
    </xf>
    <xf numFmtId="202" fontId="15" fillId="0" borderId="2" xfId="2755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894" applyFont="1" applyBorder="1" applyAlignment="1">
      <alignment horizontal="center" vertical="center" wrapText="1"/>
    </xf>
    <xf numFmtId="202" fontId="11" fillId="0" borderId="2" xfId="1911" applyNumberFormat="1" applyFont="1" applyFill="1" applyBorder="1" applyAlignment="1">
      <alignment horizontal="center" vertical="center"/>
    </xf>
    <xf numFmtId="49" fontId="11" fillId="0" borderId="2" xfId="18" applyNumberFormat="1" applyFont="1" applyFill="1" applyBorder="1" applyAlignment="1">
      <alignment horizontal="center" vertical="center" wrapText="1"/>
    </xf>
    <xf numFmtId="0" fontId="13" fillId="0" borderId="2" xfId="18" applyFont="1" applyFill="1" applyBorder="1" applyAlignment="1">
      <alignment horizontal="center" vertical="center" wrapText="1"/>
    </xf>
    <xf numFmtId="0" fontId="4" fillId="0" borderId="2" xfId="1894" applyFont="1" applyBorder="1" applyAlignment="1">
      <alignment horizontal="center" vertical="center"/>
    </xf>
    <xf numFmtId="204" fontId="4" fillId="0" borderId="2" xfId="18" applyNumberFormat="1" applyFont="1" applyFill="1" applyBorder="1" applyAlignment="1">
      <alignment horizontal="center" vertical="center" wrapText="1"/>
    </xf>
    <xf numFmtId="0" fontId="4" fillId="0" borderId="2" xfId="2755" applyFont="1" applyFill="1" applyBorder="1" applyAlignment="1">
      <alignment horizontal="center" vertical="center" wrapText="1"/>
    </xf>
    <xf numFmtId="204" fontId="4" fillId="0" borderId="2" xfId="1906" applyNumberFormat="1" applyFont="1" applyFill="1" applyBorder="1" applyAlignment="1">
      <alignment horizontal="center" vertical="center"/>
    </xf>
    <xf numFmtId="205" fontId="4" fillId="0" borderId="2" xfId="1906" applyNumberFormat="1" applyFont="1" applyFill="1" applyBorder="1" applyAlignment="1">
      <alignment horizontal="center" vertical="center"/>
    </xf>
    <xf numFmtId="204" fontId="4" fillId="0" borderId="2" xfId="2755" applyNumberFormat="1" applyFont="1" applyFill="1" applyBorder="1" applyAlignment="1">
      <alignment horizontal="center" vertical="center" wrapText="1"/>
    </xf>
    <xf numFmtId="205" fontId="4" fillId="0" borderId="2" xfId="18" applyNumberFormat="1" applyFont="1" applyFill="1" applyBorder="1" applyAlignment="1">
      <alignment horizontal="center" vertical="center" wrapText="1"/>
    </xf>
    <xf numFmtId="0" fontId="11" fillId="0" borderId="2" xfId="2756" applyFont="1" applyFill="1" applyBorder="1" applyAlignment="1">
      <alignment horizontal="center" vertical="center" wrapText="1"/>
    </xf>
    <xf numFmtId="0" fontId="4" fillId="0" borderId="2" xfId="2755" applyFont="1" applyFill="1" applyBorder="1" applyAlignment="1">
      <alignment horizontal="left" vertical="center" wrapText="1"/>
    </xf>
    <xf numFmtId="204" fontId="11" fillId="0" borderId="2" xfId="1906" applyNumberFormat="1" applyFont="1" applyFill="1" applyBorder="1" applyAlignment="1">
      <alignment horizontal="center" vertical="center"/>
    </xf>
    <xf numFmtId="204" fontId="4" fillId="0" borderId="2" xfId="1894" applyNumberFormat="1" applyFont="1" applyBorder="1" applyAlignment="1">
      <alignment horizontal="center" vertical="center"/>
    </xf>
    <xf numFmtId="204" fontId="11" fillId="0" borderId="2" xfId="1894" applyNumberFormat="1" applyFont="1" applyBorder="1" applyAlignment="1">
      <alignment horizontal="center" vertical="center"/>
    </xf>
    <xf numFmtId="204" fontId="11" fillId="0" borderId="2" xfId="2755" applyNumberFormat="1" applyFont="1" applyFill="1" applyBorder="1" applyAlignment="1">
      <alignment horizontal="center" vertical="center" wrapText="1"/>
    </xf>
    <xf numFmtId="204" fontId="4" fillId="2" borderId="2" xfId="1894" applyNumberFormat="1" applyFont="1" applyFill="1" applyBorder="1" applyAlignment="1">
      <alignment horizontal="center" vertical="center"/>
    </xf>
    <xf numFmtId="204" fontId="11" fillId="0" borderId="2" xfId="1911" applyNumberFormat="1" applyFont="1" applyFill="1" applyBorder="1" applyAlignment="1">
      <alignment horizontal="center" vertical="center" wrapText="1"/>
    </xf>
    <xf numFmtId="204" fontId="11" fillId="0" borderId="2" xfId="1911" applyNumberFormat="1" applyFont="1" applyFill="1" applyBorder="1" applyAlignment="1">
      <alignment horizontal="center" vertical="center"/>
    </xf>
    <xf numFmtId="204" fontId="4" fillId="0" borderId="2" xfId="1911" applyNumberFormat="1" applyFont="1" applyFill="1" applyBorder="1" applyAlignment="1">
      <alignment horizontal="center" vertical="center" wrapText="1"/>
    </xf>
    <xf numFmtId="0" fontId="16" fillId="0" borderId="2" xfId="2755" applyFont="1" applyFill="1" applyBorder="1" applyAlignment="1">
      <alignment horizontal="center" vertical="center" wrapText="1"/>
    </xf>
    <xf numFmtId="204" fontId="17" fillId="0" borderId="2" xfId="2755" applyNumberFormat="1" applyFont="1" applyFill="1" applyBorder="1" applyAlignment="1">
      <alignment horizontal="center" vertical="center" wrapText="1"/>
    </xf>
    <xf numFmtId="0" fontId="11" fillId="0" borderId="2" xfId="2755" applyFont="1" applyFill="1" applyBorder="1" applyAlignment="1">
      <alignment horizontal="center" vertical="center"/>
    </xf>
    <xf numFmtId="204" fontId="4" fillId="0" borderId="2" xfId="2755" applyNumberFormat="1" applyFont="1" applyFill="1" applyBorder="1" applyAlignment="1">
      <alignment horizontal="center" vertical="center"/>
    </xf>
    <xf numFmtId="0" fontId="12" fillId="0" borderId="0" xfId="1894" applyFont="1" applyAlignment="1">
      <alignment horizontal="center" vertical="center"/>
    </xf>
    <xf numFmtId="205" fontId="4" fillId="0" borderId="2" xfId="1894" applyNumberFormat="1" applyFont="1" applyBorder="1" applyAlignment="1">
      <alignment horizontal="center" vertical="center"/>
    </xf>
    <xf numFmtId="204" fontId="16" fillId="0" borderId="2" xfId="2755" applyNumberFormat="1" applyFont="1" applyFill="1" applyBorder="1" applyAlignment="1">
      <alignment horizontal="center" vertical="center" wrapText="1"/>
    </xf>
    <xf numFmtId="204" fontId="11" fillId="0" borderId="2" xfId="1907" applyNumberFormat="1" applyFont="1" applyFill="1" applyBorder="1" applyAlignment="1">
      <alignment horizontal="center" vertical="center"/>
    </xf>
    <xf numFmtId="203" fontId="11" fillId="0" borderId="2" xfId="1907" applyNumberFormat="1" applyFont="1" applyFill="1" applyBorder="1" applyAlignment="1">
      <alignment horizontal="center" vertical="center" wrapText="1"/>
    </xf>
    <xf numFmtId="204" fontId="11" fillId="0" borderId="2" xfId="2755" applyNumberFormat="1" applyFont="1" applyFill="1" applyBorder="1" applyAlignment="1">
      <alignment horizontal="center" vertical="center"/>
    </xf>
    <xf numFmtId="0" fontId="7" fillId="0" borderId="0" xfId="2065" applyFont="1" applyAlignment="1">
      <alignment vertical="center" wrapText="1"/>
    </xf>
    <xf numFmtId="206" fontId="16" fillId="0" borderId="0" xfId="2065" applyNumberFormat="1" applyAlignment="1">
      <alignment vertical="center" wrapText="1"/>
    </xf>
    <xf numFmtId="206" fontId="18" fillId="0" borderId="0" xfId="2065" applyNumberFormat="1" applyFont="1" applyAlignment="1">
      <alignment vertical="center" wrapText="1"/>
    </xf>
    <xf numFmtId="0" fontId="18" fillId="0" borderId="0" xfId="2065" applyFont="1" applyAlignment="1">
      <alignment vertical="center" wrapText="1"/>
    </xf>
    <xf numFmtId="0" fontId="19" fillId="0" borderId="0" xfId="2065" applyFont="1" applyAlignment="1">
      <alignment horizontal="center" vertical="center" wrapText="1"/>
    </xf>
    <xf numFmtId="0" fontId="16" fillId="0" borderId="0" xfId="2065" applyAlignment="1">
      <alignment vertical="center" wrapText="1"/>
    </xf>
    <xf numFmtId="0" fontId="16" fillId="0" borderId="0" xfId="2065" applyAlignment="1">
      <alignment horizontal="center" vertical="center"/>
    </xf>
    <xf numFmtId="206" fontId="19" fillId="0" borderId="0" xfId="2065" applyNumberFormat="1" applyFont="1" applyAlignment="1">
      <alignment vertical="center" wrapText="1"/>
    </xf>
    <xf numFmtId="0" fontId="20" fillId="0" borderId="0" xfId="2065" applyFont="1" applyAlignment="1">
      <alignment horizontal="center" vertical="center" wrapText="1"/>
    </xf>
    <xf numFmtId="0" fontId="21" fillId="0" borderId="0" xfId="2065" applyFont="1" applyBorder="1" applyAlignment="1">
      <alignment horizontal="center" vertical="center" wrapText="1"/>
    </xf>
    <xf numFmtId="206" fontId="22" fillId="0" borderId="0" xfId="2065" applyNumberFormat="1" applyFont="1" applyBorder="1" applyAlignment="1">
      <alignment horizontal="center" vertical="center" wrapText="1"/>
    </xf>
    <xf numFmtId="206" fontId="21" fillId="0" borderId="0" xfId="2065" applyNumberFormat="1" applyFont="1" applyBorder="1" applyAlignment="1">
      <alignment horizontal="center" vertical="center" wrapText="1"/>
    </xf>
    <xf numFmtId="0" fontId="23" fillId="0" borderId="2" xfId="2065" applyFont="1" applyBorder="1" applyAlignment="1">
      <alignment horizontal="center" vertical="center" wrapText="1"/>
    </xf>
    <xf numFmtId="0" fontId="24" fillId="0" borderId="2" xfId="2065" applyFont="1" applyBorder="1" applyAlignment="1">
      <alignment horizontal="center" vertical="center"/>
    </xf>
    <xf numFmtId="206" fontId="22" fillId="0" borderId="2" xfId="2065" applyNumberFormat="1" applyFont="1" applyBorder="1" applyAlignment="1">
      <alignment horizontal="center" vertical="center" wrapText="1"/>
    </xf>
    <xf numFmtId="206" fontId="23" fillId="0" borderId="2" xfId="2065" applyNumberFormat="1" applyFont="1" applyBorder="1" applyAlignment="1">
      <alignment horizontal="center" vertical="center" wrapText="1"/>
    </xf>
    <xf numFmtId="206" fontId="26" fillId="0" borderId="2" xfId="2065" applyNumberFormat="1" applyFont="1" applyBorder="1" applyAlignment="1">
      <alignment horizontal="center" vertical="center" wrapText="1"/>
    </xf>
    <xf numFmtId="206" fontId="27" fillId="0" borderId="2" xfId="2065" applyNumberFormat="1" applyFont="1" applyBorder="1" applyAlignment="1">
      <alignment horizontal="center" vertical="center" wrapText="1"/>
    </xf>
    <xf numFmtId="206" fontId="28" fillId="3" borderId="2" xfId="2754" applyNumberFormat="1" applyFont="1" applyFill="1" applyBorder="1" applyAlignment="1">
      <alignment horizontal="center" vertical="center" wrapText="1"/>
    </xf>
    <xf numFmtId="206" fontId="27" fillId="0" borderId="2" xfId="2065" applyNumberFormat="1" applyFont="1" applyBorder="1" applyAlignment="1">
      <alignment horizontal="left" vertical="center" wrapText="1"/>
    </xf>
    <xf numFmtId="0" fontId="29" fillId="3" borderId="2" xfId="2754" applyFont="1" applyFill="1" applyBorder="1" applyAlignment="1">
      <alignment horizontal="center" vertical="center" wrapText="1"/>
    </xf>
    <xf numFmtId="206" fontId="22" fillId="0" borderId="2" xfId="2754" applyNumberFormat="1" applyFont="1" applyFill="1" applyBorder="1" applyAlignment="1">
      <alignment horizontal="center" vertical="center" wrapText="1"/>
    </xf>
    <xf numFmtId="206" fontId="19" fillId="0" borderId="2" xfId="2065" applyNumberFormat="1" applyFont="1" applyBorder="1" applyAlignment="1">
      <alignment horizontal="center" vertical="center" wrapText="1"/>
    </xf>
    <xf numFmtId="206" fontId="22" fillId="3" borderId="2" xfId="2757" applyNumberFormat="1" applyFont="1" applyFill="1" applyBorder="1" applyAlignment="1">
      <alignment horizontal="center" vertical="center" wrapText="1"/>
    </xf>
    <xf numFmtId="0" fontId="30" fillId="0" borderId="2" xfId="2065" applyFont="1" applyBorder="1" applyAlignment="1">
      <alignment horizontal="center" vertical="center" wrapText="1"/>
    </xf>
    <xf numFmtId="0" fontId="30" fillId="0" borderId="2" xfId="2065" applyFont="1" applyBorder="1" applyAlignment="1">
      <alignment horizontal="left" vertical="center" wrapText="1"/>
    </xf>
    <xf numFmtId="0" fontId="1" fillId="3" borderId="2" xfId="2754" applyFont="1" applyFill="1" applyBorder="1" applyAlignment="1">
      <alignment horizontal="center" vertical="center" wrapText="1"/>
    </xf>
    <xf numFmtId="0" fontId="27" fillId="0" borderId="2" xfId="2065" applyFont="1" applyBorder="1" applyAlignment="1">
      <alignment horizontal="center" vertical="center" wrapText="1"/>
    </xf>
    <xf numFmtId="0" fontId="28" fillId="3" borderId="2" xfId="2754" applyFont="1" applyFill="1" applyBorder="1" applyAlignment="1">
      <alignment horizontal="center" vertical="center" wrapText="1"/>
    </xf>
    <xf numFmtId="0" fontId="29" fillId="3" borderId="2" xfId="2754" applyFont="1" applyFill="1" applyBorder="1" applyAlignment="1">
      <alignment horizontal="left" vertical="center" wrapText="1"/>
    </xf>
    <xf numFmtId="0" fontId="30" fillId="3" borderId="2" xfId="2754" applyFont="1" applyFill="1" applyBorder="1" applyAlignment="1">
      <alignment horizontal="center" vertical="center" wrapText="1"/>
    </xf>
    <xf numFmtId="206" fontId="31" fillId="0" borderId="0" xfId="2065" applyNumberFormat="1" applyFont="1" applyBorder="1" applyAlignment="1">
      <alignment horizontal="center" vertical="center" wrapText="1"/>
    </xf>
    <xf numFmtId="0" fontId="30" fillId="3" borderId="2" xfId="2754" applyFont="1" applyFill="1" applyBorder="1" applyAlignment="1">
      <alignment horizontal="left" vertical="center" wrapText="1"/>
    </xf>
    <xf numFmtId="206" fontId="32" fillId="0" borderId="2" xfId="2754" applyNumberFormat="1" applyFont="1" applyFill="1" applyBorder="1" applyAlignment="1">
      <alignment horizontal="center" vertical="center" wrapText="1"/>
    </xf>
    <xf numFmtId="0" fontId="20" fillId="0" borderId="0" xfId="2065" applyFont="1" applyAlignment="1">
      <alignment horizontal="left" vertical="center" wrapText="1"/>
    </xf>
    <xf numFmtId="0" fontId="33" fillId="0" borderId="3" xfId="2065" applyFont="1" applyBorder="1" applyAlignment="1">
      <alignment horizontal="center" vertical="center" wrapText="1"/>
    </xf>
    <xf numFmtId="206" fontId="31" fillId="0" borderId="3" xfId="2065" applyNumberFormat="1" applyFont="1" applyBorder="1" applyAlignment="1">
      <alignment horizontal="center" vertical="center" wrapText="1"/>
    </xf>
    <xf numFmtId="206" fontId="33" fillId="0" borderId="3" xfId="2065" applyNumberFormat="1" applyFont="1" applyBorder="1" applyAlignment="1">
      <alignment horizontal="center" vertical="center" wrapText="1"/>
    </xf>
    <xf numFmtId="206" fontId="33" fillId="0" borderId="2" xfId="2065" applyNumberFormat="1" applyFont="1" applyBorder="1" applyAlignment="1">
      <alignment horizontal="center" vertical="center" wrapText="1"/>
    </xf>
    <xf numFmtId="206" fontId="32" fillId="0" borderId="2" xfId="2065" applyNumberFormat="1" applyFont="1" applyBorder="1" applyAlignment="1">
      <alignment horizontal="center" vertical="center" wrapText="1"/>
    </xf>
    <xf numFmtId="0" fontId="2" fillId="0" borderId="2" xfId="2065" applyFont="1" applyBorder="1" applyAlignment="1">
      <alignment horizontal="center" vertical="center" wrapText="1"/>
    </xf>
    <xf numFmtId="0" fontId="2" fillId="0" borderId="2" xfId="2065" applyFont="1" applyBorder="1" applyAlignment="1">
      <alignment vertical="center" wrapText="1"/>
    </xf>
    <xf numFmtId="0" fontId="1" fillId="0" borderId="2" xfId="2754" applyFont="1" applyFill="1" applyBorder="1" applyAlignment="1">
      <alignment horizontal="center" vertical="center" wrapText="1"/>
    </xf>
    <xf numFmtId="0" fontId="34" fillId="0" borderId="2" xfId="2754" applyFont="1" applyFill="1" applyBorder="1" applyAlignment="1">
      <alignment horizontal="center" vertical="center" wrapText="1"/>
    </xf>
    <xf numFmtId="0" fontId="1" fillId="0" borderId="2" xfId="2755" applyFont="1" applyFill="1" applyBorder="1" applyAlignment="1">
      <alignment horizontal="center" vertical="center" wrapText="1"/>
    </xf>
    <xf numFmtId="0" fontId="1" fillId="3" borderId="11" xfId="2757" applyFont="1" applyFill="1" applyBorder="1" applyAlignment="1">
      <alignment horizontal="center" vertical="center" wrapText="1"/>
    </xf>
    <xf numFmtId="0" fontId="2" fillId="3" borderId="2" xfId="2754" applyFont="1" applyFill="1" applyBorder="1" applyAlignment="1">
      <alignment horizontal="center" vertical="center" wrapText="1"/>
    </xf>
    <xf numFmtId="0" fontId="1" fillId="3" borderId="2" xfId="2757" applyFont="1" applyFill="1" applyBorder="1" applyAlignment="1">
      <alignment horizontal="center" vertical="center" wrapText="1"/>
    </xf>
    <xf numFmtId="0" fontId="34" fillId="3" borderId="2" xfId="2754" applyFont="1" applyFill="1" applyBorder="1" applyAlignment="1">
      <alignment horizontal="center" vertical="center" wrapText="1"/>
    </xf>
    <xf numFmtId="0" fontId="2" fillId="3" borderId="8" xfId="2754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vertical="center"/>
    </xf>
    <xf numFmtId="20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206" fontId="38" fillId="0" borderId="1" xfId="0" applyNumberFormat="1" applyFont="1" applyFill="1" applyBorder="1" applyAlignment="1">
      <alignment horizontal="right" vertical="center"/>
    </xf>
    <xf numFmtId="0" fontId="39" fillId="4" borderId="2" xfId="0" applyFont="1" applyFill="1" applyBorder="1" applyAlignment="1">
      <alignment horizontal="left" vertical="center"/>
    </xf>
    <xf numFmtId="0" fontId="39" fillId="4" borderId="8" xfId="0" applyFont="1" applyFill="1" applyBorder="1" applyAlignment="1">
      <alignment horizontal="left" vertical="center"/>
    </xf>
    <xf numFmtId="206" fontId="8" fillId="5" borderId="2" xfId="0" applyNumberFormat="1" applyFont="1" applyFill="1" applyBorder="1" applyAlignment="1">
      <alignment horizontal="left" vertical="center"/>
    </xf>
    <xf numFmtId="0" fontId="36" fillId="6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36" fillId="6" borderId="12" xfId="0" applyFont="1" applyFill="1" applyBorder="1" applyAlignment="1">
      <alignment horizontal="right" vertical="center"/>
    </xf>
    <xf numFmtId="4" fontId="36" fillId="6" borderId="12" xfId="0" applyNumberFormat="1" applyFont="1" applyFill="1" applyBorder="1" applyAlignment="1">
      <alignment horizontal="right" vertical="center"/>
    </xf>
    <xf numFmtId="206" fontId="36" fillId="6" borderId="12" xfId="0" applyNumberFormat="1" applyFont="1" applyFill="1" applyBorder="1" applyAlignment="1">
      <alignment vertical="center"/>
    </xf>
    <xf numFmtId="0" fontId="36" fillId="7" borderId="6" xfId="0" applyFont="1" applyFill="1" applyBorder="1" applyAlignment="1">
      <alignment horizontal="center" vertical="center"/>
    </xf>
    <xf numFmtId="0" fontId="36" fillId="7" borderId="12" xfId="0" applyFont="1" applyFill="1" applyBorder="1" applyAlignment="1">
      <alignment horizontal="right" vertical="center"/>
    </xf>
    <xf numFmtId="4" fontId="36" fillId="7" borderId="12" xfId="0" applyNumberFormat="1" applyFont="1" applyFill="1" applyBorder="1" applyAlignment="1">
      <alignment horizontal="right" vertical="center"/>
    </xf>
    <xf numFmtId="206" fontId="36" fillId="7" borderId="12" xfId="0" applyNumberFormat="1" applyFont="1" applyFill="1" applyBorder="1" applyAlignment="1">
      <alignment vertical="center"/>
    </xf>
    <xf numFmtId="3" fontId="36" fillId="6" borderId="12" xfId="0" applyNumberFormat="1" applyFont="1" applyFill="1" applyBorder="1" applyAlignment="1">
      <alignment horizontal="right" vertical="center"/>
    </xf>
    <xf numFmtId="3" fontId="36" fillId="7" borderId="12" xfId="0" applyNumberFormat="1" applyFont="1" applyFill="1" applyBorder="1" applyAlignment="1">
      <alignment horizontal="right" vertical="center"/>
    </xf>
    <xf numFmtId="190" fontId="16" fillId="0" borderId="0" xfId="0" applyNumberFormat="1" applyFont="1" applyFill="1" applyAlignment="1">
      <alignment vertical="center"/>
    </xf>
    <xf numFmtId="206" fontId="36" fillId="0" borderId="0" xfId="0" applyNumberFormat="1" applyFont="1" applyFill="1" applyAlignment="1">
      <alignment vertical="center"/>
    </xf>
    <xf numFmtId="206" fontId="16" fillId="2" borderId="0" xfId="0" applyNumberFormat="1" applyFont="1" applyFill="1" applyAlignment="1">
      <alignment vertical="center"/>
    </xf>
    <xf numFmtId="207" fontId="16" fillId="0" borderId="0" xfId="0" applyNumberFormat="1" applyFont="1" applyFill="1" applyAlignment="1">
      <alignment vertical="center"/>
    </xf>
    <xf numFmtId="190" fontId="8" fillId="0" borderId="2" xfId="0" applyNumberFormat="1" applyFont="1" applyFill="1" applyBorder="1" applyAlignment="1">
      <alignment horizontal="center" vertical="center"/>
    </xf>
    <xf numFmtId="206" fontId="8" fillId="0" borderId="2" xfId="0" applyNumberFormat="1" applyFont="1" applyFill="1" applyBorder="1" applyAlignment="1">
      <alignment horizontal="center" vertical="center"/>
    </xf>
    <xf numFmtId="206" fontId="8" fillId="2" borderId="2" xfId="0" applyNumberFormat="1" applyFont="1" applyFill="1" applyBorder="1" applyAlignment="1">
      <alignment horizontal="center" vertical="center" wrapText="1"/>
    </xf>
    <xf numFmtId="207" fontId="8" fillId="0" borderId="2" xfId="0" applyNumberFormat="1" applyFont="1" applyFill="1" applyBorder="1" applyAlignment="1">
      <alignment horizontal="center" vertical="center" wrapText="1"/>
    </xf>
    <xf numFmtId="206" fontId="8" fillId="0" borderId="2" xfId="0" applyNumberFormat="1" applyFont="1" applyFill="1" applyBorder="1" applyAlignment="1">
      <alignment horizontal="center" vertical="center" wrapText="1"/>
    </xf>
    <xf numFmtId="19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206" fontId="36" fillId="2" borderId="2" xfId="0" applyNumberFormat="1" applyFont="1" applyFill="1" applyBorder="1" applyAlignment="1">
      <alignment horizontal="right" vertical="center"/>
    </xf>
    <xf numFmtId="0" fontId="42" fillId="0" borderId="0" xfId="0" applyFont="1" applyFill="1" applyAlignment="1">
      <alignment vertical="center"/>
    </xf>
    <xf numFmtId="206" fontId="16" fillId="0" borderId="2" xfId="0" applyNumberFormat="1" applyFont="1" applyFill="1" applyBorder="1" applyAlignment="1">
      <alignment vertical="center"/>
    </xf>
    <xf numFmtId="49" fontId="43" fillId="0" borderId="2" xfId="0" applyNumberFormat="1" applyFont="1" applyFill="1" applyBorder="1" applyAlignment="1">
      <alignment horizontal="left" vertical="center"/>
    </xf>
    <xf numFmtId="206" fontId="42" fillId="0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207" fontId="43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207" fontId="7" fillId="0" borderId="2" xfId="0" applyNumberFormat="1" applyFont="1" applyFill="1" applyBorder="1" applyAlignment="1">
      <alignment horizontal="center" vertical="center" wrapText="1"/>
    </xf>
    <xf numFmtId="206" fontId="7" fillId="0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39" fillId="4" borderId="6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45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1" xfId="0" applyFont="1" applyFill="1" applyBorder="1" applyAlignment="1"/>
    <xf numFmtId="49" fontId="13" fillId="5" borderId="2" xfId="0" applyNumberFormat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vertical="center"/>
    </xf>
    <xf numFmtId="0" fontId="47" fillId="0" borderId="2" xfId="0" applyFont="1" applyFill="1" applyBorder="1" applyAlignment="1">
      <alignment horizontal="center" vertical="center"/>
    </xf>
    <xf numFmtId="208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208" fontId="1" fillId="0" borderId="2" xfId="0" applyNumberFormat="1" applyFont="1" applyFill="1" applyBorder="1" applyAlignment="1">
      <alignment horizontal="center" vertical="center"/>
    </xf>
    <xf numFmtId="209" fontId="7" fillId="0" borderId="0" xfId="0" applyNumberFormat="1" applyFont="1" applyFill="1" applyBorder="1" applyAlignment="1"/>
    <xf numFmtId="190" fontId="7" fillId="0" borderId="0" xfId="0" applyNumberFormat="1" applyFont="1" applyFill="1" applyBorder="1" applyAlignment="1"/>
    <xf numFmtId="0" fontId="48" fillId="0" borderId="0" xfId="0" applyFont="1" applyFill="1" applyBorder="1" applyAlignment="1"/>
    <xf numFmtId="0" fontId="16" fillId="0" borderId="0" xfId="0" applyFont="1" applyFill="1" applyAlignment="1">
      <alignment horizontal="center" vertical="center"/>
    </xf>
    <xf numFmtId="0" fontId="49" fillId="4" borderId="6" xfId="0" applyFont="1" applyFill="1" applyBorder="1" applyAlignment="1">
      <alignment horizontal="left" vertical="center"/>
    </xf>
    <xf numFmtId="0" fontId="50" fillId="4" borderId="6" xfId="0" applyFont="1" applyFill="1" applyBorder="1" applyAlignment="1">
      <alignment horizontal="left" vertical="center"/>
    </xf>
    <xf numFmtId="0" fontId="49" fillId="4" borderId="6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51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201" fontId="45" fillId="0" borderId="2" xfId="2755" applyNumberFormat="1" applyFont="1" applyFill="1" applyBorder="1" applyAlignment="1">
      <alignment horizontal="center" vertical="center" wrapText="1"/>
    </xf>
    <xf numFmtId="201" fontId="45" fillId="2" borderId="2" xfId="2755" applyNumberFormat="1" applyFont="1" applyFill="1" applyBorder="1" applyAlignment="1">
      <alignment horizontal="center" vertical="center" wrapText="1"/>
    </xf>
    <xf numFmtId="201" fontId="55" fillId="8" borderId="2" xfId="1873" applyNumberFormat="1" applyFont="1" applyFill="1" applyBorder="1" applyAlignment="1">
      <alignment horizontal="center" vertical="center"/>
    </xf>
    <xf numFmtId="201" fontId="55" fillId="2" borderId="2" xfId="1873" applyNumberFormat="1" applyFont="1" applyFill="1" applyBorder="1" applyAlignment="1">
      <alignment horizontal="center" vertical="center"/>
    </xf>
    <xf numFmtId="201" fontId="55" fillId="0" borderId="2" xfId="1873" applyNumberFormat="1" applyFont="1" applyFill="1" applyBorder="1" applyAlignment="1">
      <alignment horizontal="center" vertical="center"/>
    </xf>
    <xf numFmtId="0" fontId="56" fillId="0" borderId="3" xfId="2754" applyFont="1" applyFill="1" applyBorder="1" applyAlignment="1">
      <alignment horizontal="center" vertical="center" wrapText="1"/>
    </xf>
    <xf numFmtId="0" fontId="57" fillId="0" borderId="2" xfId="2754" applyFont="1" applyFill="1" applyBorder="1" applyAlignment="1">
      <alignment horizontal="center" vertical="center" wrapText="1"/>
    </xf>
    <xf numFmtId="0" fontId="57" fillId="0" borderId="4" xfId="2754" applyFont="1" applyFill="1" applyBorder="1" applyAlignment="1">
      <alignment horizontal="center" vertical="center" wrapText="1"/>
    </xf>
    <xf numFmtId="202" fontId="58" fillId="0" borderId="2" xfId="1873" applyNumberFormat="1" applyFont="1" applyFill="1" applyBorder="1" applyAlignment="1">
      <alignment horizontal="center" vertical="center"/>
    </xf>
    <xf numFmtId="202" fontId="58" fillId="2" borderId="2" xfId="1873" applyNumberFormat="1" applyFont="1" applyFill="1" applyBorder="1" applyAlignment="1">
      <alignment horizontal="center" vertical="center"/>
    </xf>
    <xf numFmtId="0" fontId="59" fillId="0" borderId="2" xfId="2754" applyFont="1" applyFill="1" applyBorder="1" applyAlignment="1">
      <alignment vertical="center" wrapText="1"/>
    </xf>
    <xf numFmtId="0" fontId="56" fillId="0" borderId="4" xfId="2754" applyFont="1" applyFill="1" applyBorder="1" applyAlignment="1">
      <alignment horizontal="center" vertical="center" wrapText="1"/>
    </xf>
    <xf numFmtId="202" fontId="0" fillId="0" borderId="2" xfId="0" applyNumberFormat="1" applyBorder="1">
      <alignment vertical="center"/>
    </xf>
    <xf numFmtId="202" fontId="60" fillId="0" borderId="2" xfId="1873" applyNumberFormat="1" applyFont="1" applyFill="1" applyBorder="1" applyAlignment="1">
      <alignment horizontal="center" vertical="center"/>
    </xf>
    <xf numFmtId="202" fontId="60" fillId="2" borderId="2" xfId="1873" applyNumberFormat="1" applyFont="1" applyFill="1" applyBorder="1" applyAlignment="1">
      <alignment horizontal="center" vertical="center"/>
    </xf>
    <xf numFmtId="201" fontId="61" fillId="2" borderId="6" xfId="1894" applyNumberFormat="1" applyFont="1" applyFill="1" applyBorder="1" applyAlignment="1">
      <alignment horizontal="center" vertical="center"/>
    </xf>
    <xf numFmtId="0" fontId="56" fillId="0" borderId="2" xfId="2754" applyFont="1" applyFill="1" applyBorder="1" applyAlignment="1">
      <alignment vertical="center" wrapText="1"/>
    </xf>
    <xf numFmtId="0" fontId="56" fillId="2" borderId="2" xfId="2754" applyFont="1" applyFill="1" applyBorder="1" applyAlignment="1">
      <alignment vertical="center" wrapText="1"/>
    </xf>
    <xf numFmtId="0" fontId="56" fillId="2" borderId="4" xfId="2754" applyFont="1" applyFill="1" applyBorder="1" applyAlignment="1">
      <alignment horizontal="center" vertical="center" wrapText="1"/>
    </xf>
    <xf numFmtId="0" fontId="56" fillId="10" borderId="2" xfId="2754" applyFont="1" applyFill="1" applyBorder="1" applyAlignment="1">
      <alignment vertical="center" wrapText="1"/>
    </xf>
    <xf numFmtId="0" fontId="56" fillId="0" borderId="2" xfId="2754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2" fillId="0" borderId="2" xfId="2755" applyFont="1" applyFill="1" applyBorder="1" applyAlignment="1">
      <alignment horizontal="left" vertical="center" wrapText="1"/>
    </xf>
    <xf numFmtId="0" fontId="56" fillId="0" borderId="7" xfId="2754" applyFont="1" applyFill="1" applyBorder="1" applyAlignment="1">
      <alignment horizontal="center" vertical="center" wrapText="1"/>
    </xf>
    <xf numFmtId="0" fontId="56" fillId="0" borderId="3" xfId="2754" applyFont="1" applyFill="1" applyBorder="1" applyAlignment="1">
      <alignment vertical="center" wrapText="1"/>
    </xf>
    <xf numFmtId="0" fontId="56" fillId="0" borderId="9" xfId="2754" applyFont="1" applyFill="1" applyBorder="1" applyAlignment="1">
      <alignment horizontal="center" vertical="center" wrapText="1"/>
    </xf>
    <xf numFmtId="0" fontId="57" fillId="0" borderId="7" xfId="2754" applyFont="1" applyFill="1" applyBorder="1" applyAlignment="1">
      <alignment horizontal="center" vertical="center" wrapText="1"/>
    </xf>
    <xf numFmtId="202" fontId="58" fillId="0" borderId="2" xfId="1873" applyNumberFormat="1" applyFont="1" applyFill="1" applyBorder="1" applyAlignment="1">
      <alignment horizontal="center" vertical="center" wrapText="1"/>
    </xf>
    <xf numFmtId="202" fontId="60" fillId="2" borderId="2" xfId="1873" applyNumberFormat="1" applyFont="1" applyFill="1" applyBorder="1" applyAlignment="1">
      <alignment horizontal="center" vertical="center" wrapText="1"/>
    </xf>
    <xf numFmtId="0" fontId="56" fillId="0" borderId="6" xfId="2754" applyFont="1" applyFill="1" applyBorder="1" applyAlignment="1">
      <alignment vertical="center" wrapText="1"/>
    </xf>
    <xf numFmtId="0" fontId="56" fillId="0" borderId="11" xfId="2754" applyFont="1" applyFill="1" applyBorder="1" applyAlignment="1">
      <alignment horizontal="center" vertical="center" wrapText="1"/>
    </xf>
    <xf numFmtId="0" fontId="2" fillId="0" borderId="0" xfId="2754" applyFont="1" applyFill="1" applyBorder="1" applyAlignment="1">
      <alignment vertical="center"/>
    </xf>
    <xf numFmtId="0" fontId="16" fillId="0" borderId="2" xfId="2754" applyFont="1" applyFill="1" applyBorder="1" applyAlignment="1">
      <alignment vertical="center"/>
    </xf>
    <xf numFmtId="0" fontId="56" fillId="11" borderId="2" xfId="2754" applyFont="1" applyFill="1" applyBorder="1" applyAlignment="1">
      <alignment vertical="center" wrapText="1"/>
    </xf>
    <xf numFmtId="0" fontId="56" fillId="0" borderId="7" xfId="2754" applyFont="1" applyFill="1" applyBorder="1" applyAlignment="1">
      <alignment horizontal="center" vertical="center"/>
    </xf>
    <xf numFmtId="0" fontId="56" fillId="0" borderId="2" xfId="2754" applyFont="1" applyFill="1" applyBorder="1" applyAlignment="1">
      <alignment vertical="center"/>
    </xf>
    <xf numFmtId="0" fontId="38" fillId="0" borderId="0" xfId="0" applyFont="1" applyFill="1" applyBorder="1" applyAlignment="1"/>
    <xf numFmtId="0" fontId="63" fillId="0" borderId="0" xfId="1873" applyFont="1" applyFill="1" applyAlignment="1"/>
    <xf numFmtId="0" fontId="38" fillId="0" borderId="0" xfId="1873" applyFont="1" applyFill="1" applyAlignment="1">
      <alignment horizontal="center"/>
    </xf>
    <xf numFmtId="0" fontId="38" fillId="0" borderId="0" xfId="1873" applyFont="1" applyFill="1" applyBorder="1" applyAlignment="1">
      <alignment horizontal="left"/>
    </xf>
    <xf numFmtId="0" fontId="38" fillId="0" borderId="0" xfId="1873" applyFont="1" applyFill="1" applyBorder="1" applyAlignment="1">
      <alignment horizontal="center"/>
    </xf>
    <xf numFmtId="201" fontId="38" fillId="0" borderId="0" xfId="1873" applyNumberFormat="1" applyFont="1" applyFill="1" applyBorder="1" applyAlignment="1">
      <alignment horizontal="center"/>
    </xf>
    <xf numFmtId="0" fontId="63" fillId="0" borderId="2" xfId="1873" applyFont="1" applyFill="1" applyBorder="1" applyAlignment="1">
      <alignment vertical="center"/>
    </xf>
    <xf numFmtId="49" fontId="63" fillId="0" borderId="2" xfId="1873" applyNumberFormat="1" applyFont="1" applyFill="1" applyBorder="1" applyAlignment="1">
      <alignment horizontal="center" vertical="center"/>
    </xf>
    <xf numFmtId="201" fontId="63" fillId="0" borderId="2" xfId="1873" applyNumberFormat="1" applyFont="1" applyFill="1" applyBorder="1" applyAlignment="1">
      <alignment horizontal="center" vertical="center" wrapText="1"/>
    </xf>
    <xf numFmtId="0" fontId="63" fillId="0" borderId="2" xfId="1873" applyFont="1" applyFill="1" applyBorder="1" applyAlignment="1">
      <alignment horizontal="center" vertical="center"/>
    </xf>
    <xf numFmtId="49" fontId="38" fillId="0" borderId="2" xfId="1873" applyNumberFormat="1" applyFont="1" applyFill="1" applyBorder="1" applyAlignment="1">
      <alignment vertical="center"/>
    </xf>
    <xf numFmtId="0" fontId="64" fillId="0" borderId="2" xfId="1873" applyFont="1" applyFill="1" applyBorder="1" applyAlignment="1">
      <alignment horizontal="right" vertical="center" wrapText="1"/>
    </xf>
    <xf numFmtId="0" fontId="64" fillId="0" borderId="2" xfId="1873" applyFont="1" applyFill="1" applyBorder="1" applyAlignment="1">
      <alignment vertical="center" wrapText="1"/>
    </xf>
    <xf numFmtId="201" fontId="64" fillId="0" borderId="2" xfId="1873" applyNumberFormat="1" applyFont="1" applyFill="1" applyBorder="1" applyAlignment="1">
      <alignment horizontal="center" vertical="center" wrapText="1"/>
    </xf>
    <xf numFmtId="0" fontId="64" fillId="0" borderId="2" xfId="1873" applyFont="1" applyFill="1" applyBorder="1" applyAlignment="1">
      <alignment horizontal="center" vertical="center"/>
    </xf>
    <xf numFmtId="49" fontId="64" fillId="0" borderId="2" xfId="1873" applyNumberFormat="1" applyFont="1" applyFill="1" applyBorder="1" applyAlignment="1">
      <alignment vertical="center"/>
    </xf>
    <xf numFmtId="49" fontId="64" fillId="0" borderId="2" xfId="1873" applyNumberFormat="1" applyFont="1" applyFill="1" applyBorder="1" applyAlignment="1">
      <alignment horizontal="center" vertical="center"/>
    </xf>
    <xf numFmtId="0" fontId="38" fillId="0" borderId="2" xfId="2753" applyFont="1" applyFill="1" applyBorder="1" applyAlignment="1">
      <alignment vertical="center" wrapText="1"/>
    </xf>
    <xf numFmtId="0" fontId="38" fillId="0" borderId="2" xfId="2753" applyFont="1" applyFill="1" applyBorder="1" applyAlignment="1">
      <alignment horizontal="center" vertical="center" wrapText="1"/>
    </xf>
    <xf numFmtId="201" fontId="38" fillId="0" borderId="2" xfId="2753" applyNumberFormat="1" applyFont="1" applyFill="1" applyBorder="1" applyAlignment="1">
      <alignment horizontal="center" vertical="center" wrapText="1"/>
    </xf>
    <xf numFmtId="0" fontId="56" fillId="0" borderId="2" xfId="2753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38" fillId="0" borderId="2" xfId="1873" applyFont="1" applyFill="1" applyBorder="1" applyAlignment="1">
      <alignment horizontal="center"/>
    </xf>
    <xf numFmtId="0" fontId="13" fillId="0" borderId="0" xfId="2754" applyFont="1" applyFill="1">
      <alignment vertical="center"/>
    </xf>
    <xf numFmtId="0" fontId="2" fillId="0" borderId="0" xfId="2754" applyFont="1" applyFill="1">
      <alignment vertical="center"/>
    </xf>
    <xf numFmtId="0" fontId="1" fillId="0" borderId="0" xfId="2754" applyFont="1" applyFill="1">
      <alignment vertical="center"/>
    </xf>
    <xf numFmtId="0" fontId="12" fillId="0" borderId="0" xfId="2754" applyFont="1" applyFill="1" applyAlignment="1">
      <alignment horizontal="center" vertical="center"/>
    </xf>
    <xf numFmtId="0" fontId="3" fillId="0" borderId="0" xfId="1894" applyFont="1" applyFill="1"/>
    <xf numFmtId="0" fontId="55" fillId="0" borderId="2" xfId="1894" applyNumberFormat="1" applyFont="1" applyFill="1" applyBorder="1" applyAlignment="1">
      <alignment horizontal="center" vertical="center"/>
    </xf>
    <xf numFmtId="0" fontId="60" fillId="0" borderId="2" xfId="1894" applyNumberFormat="1" applyFont="1" applyFill="1" applyBorder="1" applyAlignment="1">
      <alignment horizontal="center" vertical="center"/>
    </xf>
    <xf numFmtId="206" fontId="60" fillId="0" borderId="2" xfId="1894" applyNumberFormat="1" applyFont="1" applyFill="1" applyBorder="1" applyAlignment="1">
      <alignment horizontal="center" vertical="center"/>
    </xf>
    <xf numFmtId="202" fontId="60" fillId="0" borderId="2" xfId="1894" applyNumberFormat="1" applyFont="1" applyFill="1" applyBorder="1" applyAlignment="1">
      <alignment horizontal="center" vertical="center"/>
    </xf>
    <xf numFmtId="0" fontId="58" fillId="0" borderId="2" xfId="1894" applyNumberFormat="1" applyFont="1" applyFill="1" applyBorder="1" applyAlignment="1">
      <alignment horizontal="center" vertical="center"/>
    </xf>
    <xf numFmtId="0" fontId="56" fillId="0" borderId="8" xfId="2754" applyFont="1" applyFill="1" applyBorder="1" applyAlignment="1">
      <alignment horizontal="center" vertical="center" wrapText="1"/>
    </xf>
    <xf numFmtId="0" fontId="57" fillId="0" borderId="8" xfId="2754" applyFont="1" applyFill="1" applyBorder="1" applyAlignment="1">
      <alignment horizontal="center" vertical="center" wrapText="1"/>
    </xf>
    <xf numFmtId="0" fontId="58" fillId="0" borderId="2" xfId="1894" applyNumberFormat="1" applyFont="1" applyFill="1" applyBorder="1" applyAlignment="1">
      <alignment horizontal="center" vertical="center" wrapText="1"/>
    </xf>
    <xf numFmtId="0" fontId="56" fillId="0" borderId="8" xfId="2754" applyFont="1" applyFill="1" applyBorder="1" applyAlignment="1">
      <alignment horizontal="center" vertical="center"/>
    </xf>
    <xf numFmtId="0" fontId="16" fillId="0" borderId="0" xfId="2754" applyFont="1" applyFill="1">
      <alignment vertical="center"/>
    </xf>
    <xf numFmtId="0" fontId="16" fillId="0" borderId="0" xfId="2754" applyFont="1" applyFill="1" applyAlignment="1">
      <alignment horizontal="center" vertical="center"/>
    </xf>
    <xf numFmtId="201" fontId="66" fillId="0" borderId="0" xfId="2754" applyNumberFormat="1" applyFont="1" applyFill="1" applyAlignment="1">
      <alignment horizontal="center" vertical="center"/>
    </xf>
    <xf numFmtId="0" fontId="68" fillId="0" borderId="0" xfId="2222" applyFill="1" applyAlignment="1">
      <alignment vertical="center"/>
    </xf>
    <xf numFmtId="0" fontId="57" fillId="0" borderId="2" xfId="2754" applyFont="1" applyFill="1" applyBorder="1" applyAlignment="1">
      <alignment vertical="center" wrapText="1"/>
    </xf>
    <xf numFmtId="201" fontId="55" fillId="0" borderId="2" xfId="1894" applyNumberFormat="1" applyFont="1" applyFill="1" applyBorder="1" applyAlignment="1">
      <alignment horizontal="center" vertical="center" wrapText="1"/>
    </xf>
    <xf numFmtId="190" fontId="61" fillId="0" borderId="2" xfId="2754" applyNumberFormat="1" applyFont="1" applyFill="1" applyBorder="1" applyAlignment="1">
      <alignment horizontal="center" vertical="center"/>
    </xf>
    <xf numFmtId="201" fontId="61" fillId="0" borderId="2" xfId="1894" applyNumberFormat="1" applyFont="1" applyFill="1" applyBorder="1" applyAlignment="1">
      <alignment horizontal="center" vertical="center"/>
    </xf>
    <xf numFmtId="0" fontId="16" fillId="0" borderId="2" xfId="2754" applyFont="1" applyFill="1" applyBorder="1">
      <alignment vertical="center"/>
    </xf>
    <xf numFmtId="0" fontId="7" fillId="0" borderId="8" xfId="2753" applyFont="1" applyFill="1" applyBorder="1" applyAlignment="1">
      <alignment horizontal="left" vertical="center" wrapText="1"/>
    </xf>
    <xf numFmtId="0" fontId="70" fillId="0" borderId="0" xfId="2754" applyFont="1" applyFill="1" applyAlignment="1">
      <alignment vertical="center" wrapText="1"/>
    </xf>
    <xf numFmtId="0" fontId="56" fillId="0" borderId="0" xfId="2754" applyFont="1" applyFill="1" applyAlignment="1">
      <alignment vertical="center" wrapText="1"/>
    </xf>
    <xf numFmtId="0" fontId="11" fillId="0" borderId="0" xfId="2754" applyFont="1" applyFill="1">
      <alignment vertical="center"/>
    </xf>
    <xf numFmtId="201" fontId="61" fillId="0" borderId="13" xfId="1894" applyNumberFormat="1" applyFont="1" applyFill="1" applyBorder="1" applyAlignment="1">
      <alignment horizontal="center" vertical="center"/>
    </xf>
    <xf numFmtId="0" fontId="2" fillId="0" borderId="2" xfId="2754" applyFont="1" applyFill="1" applyBorder="1">
      <alignment vertical="center"/>
    </xf>
    <xf numFmtId="201" fontId="66" fillId="0" borderId="0" xfId="2754" applyNumberFormat="1" applyFont="1" applyFill="1" applyBorder="1" applyAlignment="1">
      <alignment horizontal="center" vertical="center"/>
    </xf>
    <xf numFmtId="202" fontId="58" fillId="0" borderId="2" xfId="1894" applyNumberFormat="1" applyFont="1" applyFill="1" applyBorder="1" applyAlignment="1">
      <alignment horizontal="center" vertical="center"/>
    </xf>
    <xf numFmtId="202" fontId="55" fillId="0" borderId="2" xfId="1894" applyNumberFormat="1" applyFont="1" applyFill="1" applyBorder="1" applyAlignment="1">
      <alignment horizontal="center" vertical="center"/>
    </xf>
    <xf numFmtId="201" fontId="69" fillId="0" borderId="0" xfId="2754" applyNumberFormat="1" applyFont="1" applyFill="1" applyAlignment="1">
      <alignment vertical="center"/>
    </xf>
    <xf numFmtId="202" fontId="58" fillId="0" borderId="2" xfId="1894" applyNumberFormat="1" applyFont="1" applyFill="1" applyBorder="1" applyAlignment="1">
      <alignment horizontal="center" vertical="center" wrapText="1"/>
    </xf>
    <xf numFmtId="0" fontId="72" fillId="0" borderId="2" xfId="2754" applyFont="1" applyFill="1" applyBorder="1" applyAlignment="1">
      <alignment vertical="center" wrapText="1"/>
    </xf>
    <xf numFmtId="0" fontId="38" fillId="0" borderId="2" xfId="2754" applyFont="1" applyFill="1" applyBorder="1" applyAlignment="1">
      <alignment vertical="center" wrapText="1"/>
    </xf>
    <xf numFmtId="0" fontId="71" fillId="0" borderId="2" xfId="2754" applyFont="1" applyFill="1" applyBorder="1" applyAlignment="1">
      <alignment vertical="center" wrapText="1"/>
    </xf>
    <xf numFmtId="202" fontId="73" fillId="0" borderId="2" xfId="1894" applyNumberFormat="1" applyFont="1" applyFill="1" applyBorder="1" applyAlignment="1">
      <alignment horizontal="center" vertical="center"/>
    </xf>
    <xf numFmtId="202" fontId="74" fillId="0" borderId="2" xfId="1894" applyNumberFormat="1" applyFont="1" applyFill="1" applyBorder="1" applyAlignment="1">
      <alignment horizontal="center" vertical="center"/>
    </xf>
    <xf numFmtId="0" fontId="1" fillId="0" borderId="0" xfId="1894" applyFont="1" applyFill="1" applyAlignment="1">
      <alignment vertical="center"/>
    </xf>
    <xf numFmtId="202" fontId="60" fillId="0" borderId="0" xfId="1894" applyNumberFormat="1" applyFont="1" applyFill="1" applyBorder="1" applyAlignment="1">
      <alignment horizontal="center" vertical="center"/>
    </xf>
    <xf numFmtId="0" fontId="16" fillId="0" borderId="2" xfId="2754" applyFont="1" applyFill="1" applyBorder="1" applyAlignment="1">
      <alignment horizontal="center" vertical="center"/>
    </xf>
    <xf numFmtId="206" fontId="75" fillId="0" borderId="2" xfId="18" applyNumberFormat="1" applyFont="1" applyFill="1" applyBorder="1" applyAlignment="1">
      <alignment horizontal="center" vertical="center" wrapText="1"/>
    </xf>
    <xf numFmtId="0" fontId="62" fillId="0" borderId="2" xfId="2754" applyFont="1" applyFill="1" applyBorder="1" applyAlignment="1">
      <alignment horizontal="center" vertical="center" wrapText="1"/>
    </xf>
    <xf numFmtId="206" fontId="62" fillId="0" borderId="2" xfId="1906" applyNumberFormat="1" applyFont="1" applyFill="1" applyBorder="1" applyAlignment="1">
      <alignment horizontal="center" vertical="center"/>
    </xf>
    <xf numFmtId="0" fontId="0" fillId="0" borderId="0" xfId="0" applyAlignment="1"/>
    <xf numFmtId="0" fontId="53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201" fontId="0" fillId="0" borderId="0" xfId="0" applyNumberFormat="1" applyAlignment="1"/>
    <xf numFmtId="201" fontId="0" fillId="0" borderId="2" xfId="0" applyNumberFormat="1" applyBorder="1" applyAlignment="1">
      <alignment horizontal="center" vertical="center" wrapText="1"/>
    </xf>
    <xf numFmtId="202" fontId="0" fillId="0" borderId="2" xfId="0" applyNumberFormat="1" applyBorder="1" applyAlignment="1">
      <alignment horizontal="center" vertical="center" wrapText="1"/>
    </xf>
    <xf numFmtId="202" fontId="42" fillId="0" borderId="2" xfId="0" applyNumberFormat="1" applyFont="1" applyBorder="1" applyAlignment="1">
      <alignment horizontal="center" vertical="center" wrapText="1"/>
    </xf>
    <xf numFmtId="0" fontId="76" fillId="0" borderId="0" xfId="1866" applyFont="1" applyAlignment="1">
      <alignment vertical="center"/>
    </xf>
    <xf numFmtId="0" fontId="77" fillId="0" borderId="0" xfId="1866" applyAlignment="1">
      <alignment vertical="center"/>
    </xf>
    <xf numFmtId="0" fontId="77" fillId="0" borderId="0" xfId="1866" applyAlignment="1">
      <alignment horizontal="center" vertical="center"/>
    </xf>
    <xf numFmtId="0" fontId="78" fillId="0" borderId="0" xfId="0" applyFont="1" applyFill="1" applyAlignment="1">
      <alignment vertical="center" wrapText="1"/>
    </xf>
    <xf numFmtId="0" fontId="1" fillId="0" borderId="0" xfId="1866" applyFont="1" applyAlignment="1">
      <alignment vertical="center"/>
    </xf>
    <xf numFmtId="0" fontId="1" fillId="0" borderId="0" xfId="1866" applyFont="1" applyAlignment="1">
      <alignment horizontal="center" vertical="center"/>
    </xf>
    <xf numFmtId="0" fontId="13" fillId="0" borderId="2" xfId="2759" applyFont="1" applyBorder="1" applyAlignment="1">
      <alignment horizontal="center" vertical="center" wrapText="1"/>
    </xf>
    <xf numFmtId="190" fontId="13" fillId="0" borderId="2" xfId="2759" applyNumberFormat="1" applyFont="1" applyBorder="1" applyAlignment="1">
      <alignment horizontal="center" vertical="center" wrapText="1"/>
    </xf>
    <xf numFmtId="0" fontId="13" fillId="0" borderId="2" xfId="1866" applyFont="1" applyBorder="1" applyAlignment="1">
      <alignment horizontal="center" vertical="center" wrapText="1"/>
    </xf>
    <xf numFmtId="0" fontId="8" fillId="12" borderId="2" xfId="2758" applyFont="1" applyFill="1" applyBorder="1" applyAlignment="1">
      <alignment horizontal="center" vertical="center" wrapText="1"/>
    </xf>
    <xf numFmtId="206" fontId="80" fillId="12" borderId="2" xfId="1866" applyNumberFormat="1" applyFont="1" applyFill="1" applyBorder="1" applyAlignment="1">
      <alignment horizontal="center" vertical="center"/>
    </xf>
    <xf numFmtId="0" fontId="8" fillId="13" borderId="2" xfId="2758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90" fontId="81" fillId="0" borderId="2" xfId="1866" applyNumberFormat="1" applyFont="1" applyBorder="1" applyAlignment="1">
      <alignment horizontal="center" vertical="center"/>
    </xf>
    <xf numFmtId="0" fontId="81" fillId="0" borderId="2" xfId="1866" applyFont="1" applyBorder="1" applyAlignment="1">
      <alignment horizontal="center" vertical="center"/>
    </xf>
    <xf numFmtId="2" fontId="81" fillId="0" borderId="2" xfId="1866" applyNumberFormat="1" applyFont="1" applyBorder="1" applyAlignment="1">
      <alignment horizontal="center" vertical="center"/>
    </xf>
    <xf numFmtId="190" fontId="80" fillId="13" borderId="2" xfId="1866" applyNumberFormat="1" applyFont="1" applyFill="1" applyBorder="1" applyAlignment="1">
      <alignment horizontal="center" vertical="center"/>
    </xf>
    <xf numFmtId="0" fontId="7" fillId="0" borderId="2" xfId="2758" applyFont="1" applyBorder="1" applyAlignment="1">
      <alignment horizontal="center" vertical="center" wrapText="1"/>
    </xf>
    <xf numFmtId="201" fontId="81" fillId="0" borderId="2" xfId="1866" applyNumberFormat="1" applyFont="1" applyBorder="1" applyAlignment="1">
      <alignment horizontal="center" vertical="center"/>
    </xf>
    <xf numFmtId="0" fontId="7" fillId="0" borderId="2" xfId="2758" applyFont="1" applyBorder="1" applyAlignment="1">
      <alignment horizontal="left" vertical="center" wrapText="1"/>
    </xf>
    <xf numFmtId="206" fontId="80" fillId="13" borderId="2" xfId="1866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2" fillId="0" borderId="0" xfId="0" applyFont="1" applyFill="1" applyAlignment="1">
      <alignment horizontal="center" vertical="center" wrapText="1"/>
    </xf>
    <xf numFmtId="0" fontId="17" fillId="0" borderId="0" xfId="0" applyFont="1" applyFill="1" applyAlignment="1"/>
    <xf numFmtId="0" fontId="67" fillId="0" borderId="0" xfId="0" applyFont="1" applyFill="1" applyAlignment="1"/>
    <xf numFmtId="0" fontId="67" fillId="0" borderId="0" xfId="0" applyFont="1" applyFill="1" applyAlignment="1">
      <alignment wrapText="1"/>
    </xf>
    <xf numFmtId="201" fontId="67" fillId="0" borderId="0" xfId="0" applyNumberFormat="1" applyFont="1" applyFill="1" applyAlignment="1">
      <alignment wrapText="1"/>
    </xf>
    <xf numFmtId="0" fontId="0" fillId="0" borderId="0" xfId="0" applyFill="1" applyAlignment="1"/>
    <xf numFmtId="0" fontId="67" fillId="0" borderId="0" xfId="0" applyFont="1" applyFill="1" applyAlignment="1">
      <alignment vertical="center"/>
    </xf>
    <xf numFmtId="0" fontId="67" fillId="0" borderId="0" xfId="0" applyFont="1" applyFill="1" applyAlignment="1">
      <alignment vertical="center" wrapText="1"/>
    </xf>
    <xf numFmtId="0" fontId="82" fillId="0" borderId="3" xfId="0" applyFont="1" applyFill="1" applyBorder="1" applyAlignment="1">
      <alignment horizontal="center" vertical="center" wrapText="1"/>
    </xf>
    <xf numFmtId="206" fontId="47" fillId="0" borderId="2" xfId="1866" applyNumberFormat="1" applyFont="1" applyFill="1" applyBorder="1" applyAlignment="1">
      <alignment horizontal="center" vertical="center" wrapText="1"/>
    </xf>
    <xf numFmtId="206" fontId="47" fillId="0" borderId="2" xfId="2759" applyNumberFormat="1" applyFont="1" applyFill="1" applyBorder="1" applyAlignment="1">
      <alignment horizontal="center" vertical="center" wrapText="1"/>
    </xf>
    <xf numFmtId="0" fontId="82" fillId="0" borderId="6" xfId="0" applyFont="1" applyFill="1" applyBorder="1" applyAlignment="1">
      <alignment horizontal="center" vertical="center" wrapText="1"/>
    </xf>
    <xf numFmtId="190" fontId="47" fillId="0" borderId="2" xfId="1866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2" fillId="0" borderId="2" xfId="2758" applyFont="1" applyFill="1" applyBorder="1" applyAlignment="1">
      <alignment horizontal="center" vertical="center" wrapText="1"/>
    </xf>
    <xf numFmtId="0" fontId="67" fillId="0" borderId="2" xfId="2758" applyFont="1" applyFill="1" applyBorder="1" applyAlignment="1">
      <alignment horizontal="center" vertical="center" wrapText="1"/>
    </xf>
    <xf numFmtId="0" fontId="67" fillId="0" borderId="2" xfId="0" applyFont="1" applyFill="1" applyBorder="1" applyAlignment="1">
      <alignment horizontal="center" vertical="center" wrapText="1"/>
    </xf>
    <xf numFmtId="0" fontId="82" fillId="0" borderId="2" xfId="0" applyFont="1" applyFill="1" applyBorder="1" applyAlignment="1">
      <alignment horizontal="center" vertical="center" wrapText="1"/>
    </xf>
    <xf numFmtId="0" fontId="67" fillId="0" borderId="2" xfId="2758" applyFont="1" applyFill="1" applyBorder="1" applyAlignment="1">
      <alignment horizontal="left" vertical="center" wrapText="1"/>
    </xf>
    <xf numFmtId="201" fontId="67" fillId="0" borderId="0" xfId="0" applyNumberFormat="1" applyFont="1" applyFill="1" applyAlignment="1">
      <alignment vertical="center" wrapText="1"/>
    </xf>
    <xf numFmtId="206" fontId="47" fillId="0" borderId="4" xfId="2759" applyNumberFormat="1" applyFont="1" applyFill="1" applyBorder="1" applyAlignment="1">
      <alignment horizontal="center" vertical="center" wrapText="1"/>
    </xf>
    <xf numFmtId="201" fontId="82" fillId="0" borderId="2" xfId="0" applyNumberFormat="1" applyFont="1" applyFill="1" applyBorder="1" applyAlignment="1">
      <alignment horizontal="center" vertical="center" wrapText="1"/>
    </xf>
    <xf numFmtId="201" fontId="47" fillId="0" borderId="2" xfId="2759" applyNumberFormat="1" applyFont="1" applyFill="1" applyBorder="1" applyAlignment="1">
      <alignment horizontal="center" vertical="center" wrapText="1"/>
    </xf>
    <xf numFmtId="201" fontId="15" fillId="0" borderId="2" xfId="0" applyNumberFormat="1" applyFont="1" applyFill="1" applyBorder="1" applyAlignment="1">
      <alignment horizontal="center" vertical="center" wrapText="1"/>
    </xf>
    <xf numFmtId="201" fontId="82" fillId="0" borderId="2" xfId="2758" applyNumberFormat="1" applyFont="1" applyFill="1" applyBorder="1" applyAlignment="1">
      <alignment horizontal="center" vertical="center" wrapText="1"/>
    </xf>
    <xf numFmtId="201" fontId="67" fillId="0" borderId="2" xfId="2758" applyNumberFormat="1" applyFont="1" applyFill="1" applyBorder="1" applyAlignment="1">
      <alignment horizontal="center" vertical="center" wrapText="1"/>
    </xf>
    <xf numFmtId="201" fontId="67" fillId="0" borderId="2" xfId="0" applyNumberFormat="1" applyFont="1" applyFill="1" applyBorder="1" applyAlignment="1">
      <alignment horizontal="center" vertical="center" wrapText="1"/>
    </xf>
    <xf numFmtId="201" fontId="67" fillId="0" borderId="1" xfId="0" applyNumberFormat="1" applyFont="1" applyFill="1" applyBorder="1" applyAlignment="1">
      <alignment vertical="center" wrapText="1"/>
    </xf>
    <xf numFmtId="201" fontId="82" fillId="0" borderId="6" xfId="0" applyNumberFormat="1" applyFont="1" applyFill="1" applyBorder="1" applyAlignment="1">
      <alignment horizontal="center" vertical="center" wrapText="1"/>
    </xf>
    <xf numFmtId="201" fontId="7" fillId="0" borderId="2" xfId="0" applyNumberFormat="1" applyFont="1" applyFill="1" applyBorder="1" applyAlignment="1">
      <alignment horizontal="center" vertical="center"/>
    </xf>
    <xf numFmtId="0" fontId="67" fillId="0" borderId="2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 vertical="center" wrapText="1"/>
    </xf>
    <xf numFmtId="0" fontId="82" fillId="0" borderId="4" xfId="2758" applyFont="1" applyFill="1" applyBorder="1" applyAlignment="1">
      <alignment horizontal="center" vertical="center" wrapText="1"/>
    </xf>
    <xf numFmtId="201" fontId="67" fillId="0" borderId="2" xfId="0" applyNumberFormat="1" applyFont="1" applyFill="1" applyBorder="1" applyAlignment="1">
      <alignment wrapText="1"/>
    </xf>
    <xf numFmtId="201" fontId="0" fillId="0" borderId="0" xfId="0" applyNumberFormat="1" applyFill="1" applyAlignment="1"/>
    <xf numFmtId="0" fontId="5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206" fontId="0" fillId="0" borderId="0" xfId="0" applyNumberFormat="1" applyFill="1" applyBorder="1" applyAlignment="1">
      <alignment horizontal="center"/>
    </xf>
    <xf numFmtId="201" fontId="0" fillId="0" borderId="0" xfId="0" applyNumberFormat="1" applyFill="1" applyBorder="1" applyAlignment="1">
      <alignment horizontal="center"/>
    </xf>
    <xf numFmtId="201" fontId="12" fillId="0" borderId="0" xfId="0" applyNumberFormat="1" applyFont="1" applyFill="1" applyBorder="1" applyAlignment="1">
      <alignment horizontal="center"/>
    </xf>
    <xf numFmtId="0" fontId="84" fillId="0" borderId="0" xfId="0" applyFont="1" applyFill="1" applyAlignment="1">
      <alignment vertical="center"/>
    </xf>
    <xf numFmtId="0" fontId="85" fillId="0" borderId="0" xfId="0" applyFont="1" applyFill="1" applyAlignment="1">
      <alignment vertical="center"/>
    </xf>
    <xf numFmtId="211" fontId="13" fillId="0" borderId="2" xfId="0" applyNumberFormat="1" applyFont="1" applyFill="1" applyBorder="1" applyAlignment="1">
      <alignment horizontal="center" vertical="center" wrapText="1"/>
    </xf>
    <xf numFmtId="0" fontId="47" fillId="0" borderId="2" xfId="2757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2757" applyFont="1" applyFill="1" applyBorder="1" applyAlignment="1">
      <alignment horizontal="left" vertical="center" wrapText="1"/>
    </xf>
    <xf numFmtId="203" fontId="12" fillId="0" borderId="2" xfId="0" applyNumberFormat="1" applyFont="1" applyFill="1" applyBorder="1" applyAlignment="1">
      <alignment horizontal="center" vertical="center"/>
    </xf>
    <xf numFmtId="206" fontId="12" fillId="0" borderId="2" xfId="2757" applyNumberFormat="1" applyFont="1" applyFill="1" applyBorder="1" applyAlignment="1">
      <alignment horizontal="center" vertical="center" wrapText="1"/>
    </xf>
    <xf numFmtId="206" fontId="12" fillId="0" borderId="2" xfId="0" applyNumberFormat="1" applyFont="1" applyFill="1" applyBorder="1" applyAlignment="1">
      <alignment horizontal="center" vertical="center" wrapText="1"/>
    </xf>
    <xf numFmtId="201" fontId="85" fillId="0" borderId="0" xfId="0" applyNumberFormat="1" applyFont="1" applyFill="1" applyAlignment="1">
      <alignment vertical="center"/>
    </xf>
    <xf numFmtId="201" fontId="13" fillId="0" borderId="2" xfId="0" applyNumberFormat="1" applyFont="1" applyFill="1" applyBorder="1" applyAlignment="1">
      <alignment horizontal="center" vertical="center" wrapText="1"/>
    </xf>
    <xf numFmtId="201" fontId="13" fillId="0" borderId="4" xfId="0" applyNumberFormat="1" applyFont="1" applyFill="1" applyBorder="1" applyAlignment="1">
      <alignment horizontal="center" vertical="center" wrapText="1"/>
    </xf>
    <xf numFmtId="201" fontId="47" fillId="0" borderId="2" xfId="0" applyNumberFormat="1" applyFont="1" applyFill="1" applyBorder="1" applyAlignment="1">
      <alignment horizontal="center" vertical="center"/>
    </xf>
    <xf numFmtId="201" fontId="12" fillId="0" borderId="2" xfId="0" applyNumberFormat="1" applyFont="1" applyFill="1" applyBorder="1" applyAlignment="1">
      <alignment horizontal="center" vertical="center"/>
    </xf>
    <xf numFmtId="201" fontId="12" fillId="0" borderId="2" xfId="0" applyNumberFormat="1" applyFont="1" applyFill="1" applyBorder="1" applyAlignment="1">
      <alignment horizontal="center" vertical="center" wrapText="1"/>
    </xf>
    <xf numFmtId="201" fontId="13" fillId="0" borderId="4" xfId="2757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06" fontId="1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201" fontId="11" fillId="0" borderId="0" xfId="0" applyNumberFormat="1" applyFont="1" applyFill="1" applyAlignment="1">
      <alignment horizontal="center" vertical="center"/>
    </xf>
    <xf numFmtId="206" fontId="62" fillId="0" borderId="2" xfId="0" applyNumberFormat="1" applyFont="1" applyBorder="1" applyAlignment="1">
      <alignment horizontal="center" vertical="center"/>
    </xf>
    <xf numFmtId="201" fontId="45" fillId="0" borderId="2" xfId="1707" applyNumberFormat="1" applyFont="1" applyBorder="1" applyAlignment="1">
      <alignment horizontal="center" vertical="center" wrapText="1"/>
    </xf>
    <xf numFmtId="206" fontId="45" fillId="0" borderId="2" xfId="2754" applyNumberFormat="1" applyFont="1" applyFill="1" applyBorder="1" applyAlignment="1">
      <alignment horizontal="center" vertical="center" wrapText="1"/>
    </xf>
    <xf numFmtId="201" fontId="62" fillId="0" borderId="2" xfId="0" applyNumberFormat="1" applyFont="1" applyFill="1" applyBorder="1" applyAlignment="1">
      <alignment horizontal="center" vertical="center" wrapText="1"/>
    </xf>
    <xf numFmtId="206" fontId="62" fillId="0" borderId="2" xfId="0" applyNumberFormat="1" applyFont="1" applyBorder="1" applyAlignment="1">
      <alignment horizontal="center" vertical="center" wrapText="1"/>
    </xf>
    <xf numFmtId="201" fontId="62" fillId="0" borderId="2" xfId="1906" applyNumberFormat="1" applyFont="1" applyFill="1" applyBorder="1" applyAlignment="1">
      <alignment horizontal="center" vertical="center" wrapText="1"/>
    </xf>
    <xf numFmtId="206" fontId="7" fillId="0" borderId="0" xfId="1707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06" fontId="75" fillId="0" borderId="2" xfId="0" applyNumberFormat="1" applyFont="1" applyBorder="1" applyAlignment="1">
      <alignment horizontal="center" vertical="center"/>
    </xf>
    <xf numFmtId="206" fontId="75" fillId="0" borderId="2" xfId="1906" applyNumberFormat="1" applyFont="1" applyFill="1" applyBorder="1" applyAlignment="1">
      <alignment horizontal="center" vertical="center"/>
    </xf>
    <xf numFmtId="206" fontId="75" fillId="0" borderId="2" xfId="0" applyNumberFormat="1" applyFont="1" applyBorder="1" applyAlignment="1">
      <alignment horizontal="center" vertical="center" wrapText="1"/>
    </xf>
    <xf numFmtId="0" fontId="75" fillId="0" borderId="2" xfId="2755" applyFont="1" applyFill="1" applyBorder="1" applyAlignment="1">
      <alignment horizontal="center" vertical="center" wrapText="1"/>
    </xf>
    <xf numFmtId="206" fontId="62" fillId="0" borderId="2" xfId="2754" applyNumberFormat="1" applyFont="1" applyFill="1" applyBorder="1" applyAlignment="1">
      <alignment horizontal="center" vertical="center" wrapText="1"/>
    </xf>
    <xf numFmtId="206" fontId="75" fillId="0" borderId="2" xfId="1906" applyNumberFormat="1" applyFont="1" applyFill="1" applyBorder="1" applyAlignment="1">
      <alignment horizontal="center" vertical="center" wrapText="1"/>
    </xf>
    <xf numFmtId="206" fontId="62" fillId="0" borderId="2" xfId="1911" applyNumberFormat="1" applyFont="1" applyFill="1" applyBorder="1" applyAlignment="1">
      <alignment horizontal="center" vertical="center" wrapText="1"/>
    </xf>
    <xf numFmtId="206" fontId="62" fillId="0" borderId="2" xfId="1911" applyNumberFormat="1" applyFont="1" applyFill="1" applyBorder="1" applyAlignment="1">
      <alignment horizontal="center" vertical="center"/>
    </xf>
    <xf numFmtId="0" fontId="62" fillId="0" borderId="2" xfId="2754" applyFont="1" applyFill="1" applyBorder="1" applyAlignment="1">
      <alignment horizontal="center" vertical="center"/>
    </xf>
    <xf numFmtId="206" fontId="62" fillId="0" borderId="2" xfId="2754" applyNumberFormat="1" applyFont="1" applyFill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7" fillId="0" borderId="3" xfId="2754" applyFont="1" applyFill="1" applyBorder="1" applyAlignment="1">
      <alignment horizontal="center" vertical="center" wrapText="1"/>
    </xf>
    <xf numFmtId="0" fontId="57" fillId="0" borderId="6" xfId="2754" applyFont="1" applyFill="1" applyBorder="1" applyAlignment="1">
      <alignment horizontal="center" vertical="center" wrapText="1"/>
    </xf>
    <xf numFmtId="0" fontId="56" fillId="0" borderId="2" xfId="2754" applyFont="1" applyFill="1" applyBorder="1" applyAlignment="1">
      <alignment horizontal="center" vertical="center" wrapText="1"/>
    </xf>
    <xf numFmtId="0" fontId="57" fillId="0" borderId="2" xfId="2754" applyFont="1" applyFill="1" applyBorder="1" applyAlignment="1">
      <alignment horizontal="center" vertical="center" wrapText="1"/>
    </xf>
    <xf numFmtId="201" fontId="47" fillId="0" borderId="2" xfId="2758" applyNumberFormat="1" applyFont="1" applyFill="1" applyBorder="1" applyAlignment="1">
      <alignment horizontal="center" vertical="center" wrapText="1"/>
    </xf>
    <xf numFmtId="0" fontId="67" fillId="9" borderId="2" xfId="2758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5" fillId="0" borderId="2" xfId="18" applyFont="1" applyFill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/>
    </xf>
    <xf numFmtId="0" fontId="45" fillId="0" borderId="3" xfId="2754" applyFont="1" applyFill="1" applyBorder="1" applyAlignment="1">
      <alignment horizontal="center" vertical="center" wrapText="1"/>
    </xf>
    <xf numFmtId="0" fontId="45" fillId="0" borderId="5" xfId="2754" applyFont="1" applyFill="1" applyBorder="1" applyAlignment="1">
      <alignment horizontal="center" vertical="center" wrapText="1"/>
    </xf>
    <xf numFmtId="0" fontId="21" fillId="0" borderId="0" xfId="2754" applyFont="1" applyFill="1" applyAlignment="1">
      <alignment horizontal="center" vertical="center"/>
    </xf>
    <xf numFmtId="0" fontId="57" fillId="0" borderId="2" xfId="2754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6" fillId="0" borderId="28" xfId="2754" applyFont="1" applyFill="1" applyBorder="1" applyAlignment="1">
      <alignment vertical="center" wrapText="1"/>
    </xf>
    <xf numFmtId="0" fontId="45" fillId="0" borderId="6" xfId="2754" applyFont="1" applyFill="1" applyBorder="1" applyAlignment="1">
      <alignment horizontal="center" vertical="center" wrapText="1"/>
    </xf>
    <xf numFmtId="0" fontId="12" fillId="0" borderId="0" xfId="2754" applyFont="1" applyFill="1" applyAlignment="1">
      <alignment vertical="center" wrapText="1"/>
    </xf>
    <xf numFmtId="0" fontId="1" fillId="0" borderId="0" xfId="2754" applyNumberFormat="1" applyFont="1" applyFill="1" applyBorder="1" applyAlignment="1">
      <alignment horizontal="center" vertical="center"/>
    </xf>
    <xf numFmtId="206" fontId="1" fillId="0" borderId="0" xfId="2754" applyNumberFormat="1" applyFont="1" applyFill="1" applyBorder="1" applyAlignment="1">
      <alignment horizontal="center" vertical="center"/>
    </xf>
    <xf numFmtId="0" fontId="12" fillId="0" borderId="0" xfId="2754" applyFont="1" applyFill="1">
      <alignment vertical="center"/>
    </xf>
    <xf numFmtId="203" fontId="1" fillId="0" borderId="0" xfId="2754" applyNumberFormat="1" applyFont="1" applyFill="1" applyAlignment="1">
      <alignment horizontal="center" vertical="center"/>
    </xf>
    <xf numFmtId="0" fontId="1" fillId="0" borderId="0" xfId="2754" applyNumberFormat="1" applyFont="1" applyFill="1" applyAlignment="1">
      <alignment horizontal="center" vertical="center"/>
    </xf>
    <xf numFmtId="201" fontId="1" fillId="0" borderId="0" xfId="2754" applyNumberFormat="1" applyFont="1" applyFill="1" applyAlignment="1">
      <alignment horizontal="center" vertical="center"/>
    </xf>
    <xf numFmtId="0" fontId="145" fillId="0" borderId="0" xfId="2222" applyFont="1" applyFill="1" applyAlignment="1">
      <alignment vertical="center"/>
    </xf>
    <xf numFmtId="210" fontId="1" fillId="0" borderId="0" xfId="2754" applyNumberFormat="1" applyFont="1" applyFill="1" applyAlignment="1">
      <alignment horizontal="center" vertical="center"/>
    </xf>
    <xf numFmtId="0" fontId="11" fillId="0" borderId="0" xfId="2754" applyFont="1" applyFill="1" applyAlignment="1">
      <alignment horizontal="center" vertical="center"/>
    </xf>
    <xf numFmtId="203" fontId="11" fillId="0" borderId="0" xfId="2754" applyNumberFormat="1" applyFont="1" applyFill="1" applyAlignment="1">
      <alignment horizontal="center" vertical="center"/>
    </xf>
    <xf numFmtId="201" fontId="11" fillId="0" borderId="0" xfId="2754" applyNumberFormat="1" applyFont="1" applyFill="1" applyAlignment="1">
      <alignment horizontal="center" vertical="center"/>
    </xf>
    <xf numFmtId="210" fontId="11" fillId="0" borderId="0" xfId="2754" applyNumberFormat="1" applyFont="1" applyFill="1" applyAlignment="1">
      <alignment horizontal="center" vertical="center"/>
    </xf>
    <xf numFmtId="202" fontId="58" fillId="0" borderId="28" xfId="1894" applyNumberFormat="1" applyFont="1" applyFill="1" applyBorder="1" applyAlignment="1">
      <alignment horizontal="center" vertical="center"/>
    </xf>
    <xf numFmtId="202" fontId="60" fillId="0" borderId="28" xfId="1894" applyNumberFormat="1" applyFont="1" applyFill="1" applyBorder="1" applyAlignment="1">
      <alignment horizontal="center" vertical="center"/>
    </xf>
    <xf numFmtId="0" fontId="71" fillId="0" borderId="28" xfId="2754" applyFont="1" applyFill="1" applyBorder="1" applyAlignment="1">
      <alignment vertical="center" wrapText="1"/>
    </xf>
    <xf numFmtId="0" fontId="57" fillId="0" borderId="28" xfId="2754" applyFont="1" applyFill="1" applyBorder="1" applyAlignment="1">
      <alignment horizontal="center" vertical="center" wrapText="1"/>
    </xf>
    <xf numFmtId="202" fontId="58" fillId="0" borderId="28" xfId="1873" applyNumberFormat="1" applyFont="1" applyFill="1" applyBorder="1" applyAlignment="1">
      <alignment horizontal="center" vertical="center"/>
    </xf>
    <xf numFmtId="0" fontId="2" fillId="0" borderId="28" xfId="2754" applyFont="1" applyFill="1" applyBorder="1">
      <alignment vertical="center"/>
    </xf>
    <xf numFmtId="202" fontId="55" fillId="0" borderId="28" xfId="1894" applyNumberFormat="1" applyFont="1" applyFill="1" applyBorder="1" applyAlignment="1">
      <alignment horizontal="center" vertical="center"/>
    </xf>
    <xf numFmtId="202" fontId="60" fillId="0" borderId="28" xfId="1873" applyNumberFormat="1" applyFont="1" applyFill="1" applyBorder="1" applyAlignment="1">
      <alignment horizontal="center" vertical="center"/>
    </xf>
    <xf numFmtId="0" fontId="16" fillId="0" borderId="28" xfId="2754" applyFont="1" applyFill="1" applyBorder="1">
      <alignment vertical="center"/>
    </xf>
    <xf numFmtId="0" fontId="16" fillId="0" borderId="28" xfId="2754" applyFont="1" applyFill="1" applyBorder="1" applyAlignment="1">
      <alignment horizontal="center" vertical="center"/>
    </xf>
    <xf numFmtId="0" fontId="72" fillId="0" borderId="28" xfId="2754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202" fontId="7" fillId="0" borderId="0" xfId="1707" applyNumberFormat="1" applyFont="1" applyBorder="1" applyAlignment="1">
      <alignment horizontal="right" vertical="center" wrapText="1"/>
    </xf>
    <xf numFmtId="202" fontId="7" fillId="0" borderId="1" xfId="1707" applyNumberFormat="1" applyFont="1" applyBorder="1" applyAlignment="1">
      <alignment horizontal="right" vertical="center" wrapText="1"/>
    </xf>
    <xf numFmtId="206" fontId="7" fillId="0" borderId="1" xfId="1707" applyNumberFormat="1" applyFont="1" applyBorder="1" applyAlignment="1">
      <alignment horizontal="right" vertical="center" wrapText="1"/>
    </xf>
    <xf numFmtId="201" fontId="45" fillId="0" borderId="2" xfId="1707" applyNumberFormat="1" applyFont="1" applyBorder="1" applyAlignment="1">
      <alignment horizontal="center" vertical="center" wrapText="1"/>
    </xf>
    <xf numFmtId="206" fontId="45" fillId="0" borderId="2" xfId="2754" applyNumberFormat="1" applyFont="1" applyFill="1" applyBorder="1" applyAlignment="1">
      <alignment horizontal="center" vertical="center" wrapText="1"/>
    </xf>
    <xf numFmtId="0" fontId="45" fillId="0" borderId="3" xfId="2356" applyFont="1" applyFill="1" applyBorder="1" applyAlignment="1">
      <alignment horizontal="center" vertical="center"/>
    </xf>
    <xf numFmtId="0" fontId="45" fillId="0" borderId="6" xfId="2356" applyFont="1" applyFill="1" applyBorder="1" applyAlignment="1">
      <alignment horizontal="center" vertical="center"/>
    </xf>
    <xf numFmtId="201" fontId="45" fillId="0" borderId="3" xfId="2356" applyNumberFormat="1" applyFont="1" applyFill="1" applyBorder="1" applyAlignment="1">
      <alignment horizontal="center" vertical="center"/>
    </xf>
    <xf numFmtId="201" fontId="45" fillId="0" borderId="6" xfId="2356" applyNumberFormat="1" applyFont="1" applyFill="1" applyBorder="1" applyAlignment="1">
      <alignment horizontal="center" vertical="center"/>
    </xf>
    <xf numFmtId="201" fontId="45" fillId="0" borderId="3" xfId="1707" applyNumberFormat="1" applyFont="1" applyBorder="1" applyAlignment="1">
      <alignment horizontal="center" vertical="center" wrapText="1"/>
    </xf>
    <xf numFmtId="201" fontId="45" fillId="0" borderId="6" xfId="1707" applyNumberFormat="1" applyFont="1" applyBorder="1" applyAlignment="1">
      <alignment horizontal="center" vertical="center" wrapText="1"/>
    </xf>
    <xf numFmtId="201" fontId="45" fillId="0" borderId="3" xfId="2356" applyNumberFormat="1" applyFont="1" applyFill="1" applyBorder="1" applyAlignment="1">
      <alignment horizontal="center" vertical="center" wrapText="1"/>
    </xf>
    <xf numFmtId="201" fontId="45" fillId="0" borderId="6" xfId="2356" applyNumberFormat="1" applyFont="1" applyFill="1" applyBorder="1" applyAlignment="1">
      <alignment horizontal="center" vertical="center" wrapText="1"/>
    </xf>
    <xf numFmtId="206" fontId="45" fillId="0" borderId="3" xfId="2754" applyNumberFormat="1" applyFont="1" applyFill="1" applyBorder="1" applyAlignment="1">
      <alignment horizontal="center" vertical="center" wrapText="1"/>
    </xf>
    <xf numFmtId="206" fontId="45" fillId="0" borderId="6" xfId="2754" applyNumberFormat="1" applyFont="1" applyFill="1" applyBorder="1" applyAlignment="1">
      <alignment horizontal="center" vertical="center" wrapText="1"/>
    </xf>
    <xf numFmtId="0" fontId="45" fillId="0" borderId="2" xfId="2356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85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201" fontId="13" fillId="0" borderId="2" xfId="0" applyNumberFormat="1" applyFont="1" applyFill="1" applyBorder="1" applyAlignment="1">
      <alignment horizontal="center" vertical="center" wrapText="1"/>
    </xf>
    <xf numFmtId="201" fontId="13" fillId="0" borderId="4" xfId="0" applyNumberFormat="1" applyFont="1" applyFill="1" applyBorder="1" applyAlignment="1">
      <alignment horizontal="center" vertical="center" wrapText="1"/>
    </xf>
    <xf numFmtId="201" fontId="13" fillId="0" borderId="7" xfId="0" applyNumberFormat="1" applyFont="1" applyFill="1" applyBorder="1" applyAlignment="1">
      <alignment horizontal="center" vertical="center" wrapText="1"/>
    </xf>
    <xf numFmtId="201" fontId="13" fillId="0" borderId="8" xfId="0" applyNumberFormat="1" applyFont="1" applyFill="1" applyBorder="1" applyAlignment="1">
      <alignment horizontal="center" vertical="center" wrapText="1"/>
    </xf>
    <xf numFmtId="201" fontId="13" fillId="0" borderId="3" xfId="0" applyNumberFormat="1" applyFont="1" applyFill="1" applyBorder="1" applyAlignment="1">
      <alignment horizontal="center" vertical="center" wrapText="1"/>
    </xf>
    <xf numFmtId="201" fontId="65" fillId="0" borderId="6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2757" applyFont="1" applyFill="1" applyBorder="1" applyAlignment="1">
      <alignment horizontal="center" vertical="center" wrapText="1"/>
    </xf>
    <xf numFmtId="0" fontId="13" fillId="0" borderId="2" xfId="2757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/>
    </xf>
    <xf numFmtId="206" fontId="47" fillId="0" borderId="9" xfId="2759" applyNumberFormat="1" applyFont="1" applyFill="1" applyBorder="1" applyAlignment="1">
      <alignment horizontal="center" vertical="center" wrapText="1"/>
    </xf>
    <xf numFmtId="206" fontId="47" fillId="0" borderId="13" xfId="2759" applyNumberFormat="1" applyFont="1" applyFill="1" applyBorder="1" applyAlignment="1">
      <alignment horizontal="center" vertical="center" wrapText="1"/>
    </xf>
    <xf numFmtId="206" fontId="47" fillId="0" borderId="14" xfId="2759" applyNumberFormat="1" applyFont="1" applyFill="1" applyBorder="1" applyAlignment="1">
      <alignment horizontal="center" vertical="center" wrapText="1"/>
    </xf>
    <xf numFmtId="206" fontId="47" fillId="0" borderId="11" xfId="2759" applyNumberFormat="1" applyFont="1" applyFill="1" applyBorder="1" applyAlignment="1">
      <alignment horizontal="center" vertical="center" wrapText="1"/>
    </xf>
    <xf numFmtId="206" fontId="47" fillId="0" borderId="1" xfId="2759" applyNumberFormat="1" applyFont="1" applyFill="1" applyBorder="1" applyAlignment="1">
      <alignment horizontal="center" vertical="center" wrapText="1"/>
    </xf>
    <xf numFmtId="206" fontId="47" fillId="0" borderId="12" xfId="2759" applyNumberFormat="1" applyFont="1" applyFill="1" applyBorder="1" applyAlignment="1">
      <alignment horizontal="center" vertical="center" wrapText="1"/>
    </xf>
    <xf numFmtId="201" fontId="47" fillId="0" borderId="2" xfId="2759" applyNumberFormat="1" applyFont="1" applyFill="1" applyBorder="1" applyAlignment="1">
      <alignment horizontal="center" vertical="center" wrapText="1"/>
    </xf>
    <xf numFmtId="0" fontId="83" fillId="0" borderId="0" xfId="0" applyFont="1" applyFill="1" applyAlignment="1">
      <alignment horizontal="center" vertical="center"/>
    </xf>
    <xf numFmtId="0" fontId="82" fillId="0" borderId="4" xfId="0" applyFont="1" applyFill="1" applyBorder="1" applyAlignment="1">
      <alignment horizontal="center" vertical="center" wrapText="1"/>
    </xf>
    <xf numFmtId="0" fontId="82" fillId="0" borderId="7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 vertical="center" wrapText="1"/>
    </xf>
    <xf numFmtId="206" fontId="47" fillId="0" borderId="2" xfId="1866" applyNumberFormat="1" applyFont="1" applyFill="1" applyBorder="1" applyAlignment="1">
      <alignment horizontal="center" vertical="center" wrapText="1"/>
    </xf>
    <xf numFmtId="206" fontId="47" fillId="0" borderId="4" xfId="1866" applyNumberFormat="1" applyFont="1" applyFill="1" applyBorder="1" applyAlignment="1">
      <alignment horizontal="center" vertical="center" wrapText="1"/>
    </xf>
    <xf numFmtId="0" fontId="82" fillId="0" borderId="3" xfId="0" applyFont="1" applyFill="1" applyBorder="1" applyAlignment="1">
      <alignment horizontal="center" vertical="center" wrapText="1"/>
    </xf>
    <xf numFmtId="0" fontId="82" fillId="0" borderId="5" xfId="0" applyFont="1" applyFill="1" applyBorder="1" applyAlignment="1">
      <alignment horizontal="center" vertical="center" wrapText="1"/>
    </xf>
    <xf numFmtId="0" fontId="82" fillId="0" borderId="6" xfId="0" applyFont="1" applyFill="1" applyBorder="1" applyAlignment="1">
      <alignment horizontal="center" vertical="center" wrapText="1"/>
    </xf>
    <xf numFmtId="206" fontId="47" fillId="0" borderId="2" xfId="2759" applyNumberFormat="1" applyFont="1" applyFill="1" applyBorder="1" applyAlignment="1">
      <alignment horizontal="center" vertical="center" wrapText="1"/>
    </xf>
    <xf numFmtId="206" fontId="47" fillId="0" borderId="4" xfId="2759" applyNumberFormat="1" applyFont="1" applyFill="1" applyBorder="1" applyAlignment="1">
      <alignment horizontal="center" vertical="center" wrapText="1"/>
    </xf>
    <xf numFmtId="201" fontId="82" fillId="0" borderId="3" xfId="0" applyNumberFormat="1" applyFont="1" applyFill="1" applyBorder="1" applyAlignment="1">
      <alignment horizontal="center" vertical="center" wrapText="1"/>
    </xf>
    <xf numFmtId="201" fontId="82" fillId="0" borderId="5" xfId="0" applyNumberFormat="1" applyFont="1" applyFill="1" applyBorder="1" applyAlignment="1">
      <alignment horizontal="center" vertical="center" wrapText="1"/>
    </xf>
    <xf numFmtId="201" fontId="82" fillId="0" borderId="6" xfId="0" applyNumberFormat="1" applyFont="1" applyFill="1" applyBorder="1" applyAlignment="1">
      <alignment horizontal="center" vertical="center" wrapText="1"/>
    </xf>
    <xf numFmtId="201" fontId="47" fillId="0" borderId="9" xfId="2759" applyNumberFormat="1" applyFont="1" applyFill="1" applyBorder="1" applyAlignment="1">
      <alignment horizontal="center" vertical="center" wrapText="1"/>
    </xf>
    <xf numFmtId="201" fontId="47" fillId="0" borderId="13" xfId="2759" applyNumberFormat="1" applyFont="1" applyFill="1" applyBorder="1" applyAlignment="1">
      <alignment horizontal="center" vertical="center" wrapText="1"/>
    </xf>
    <xf numFmtId="201" fontId="47" fillId="0" borderId="14" xfId="2759" applyNumberFormat="1" applyFont="1" applyFill="1" applyBorder="1" applyAlignment="1">
      <alignment horizontal="center" vertical="center" wrapText="1"/>
    </xf>
    <xf numFmtId="201" fontId="47" fillId="0" borderId="11" xfId="2759" applyNumberFormat="1" applyFont="1" applyFill="1" applyBorder="1" applyAlignment="1">
      <alignment horizontal="center" vertical="center" wrapText="1"/>
    </xf>
    <xf numFmtId="201" fontId="47" fillId="0" borderId="1" xfId="2759" applyNumberFormat="1" applyFont="1" applyFill="1" applyBorder="1" applyAlignment="1">
      <alignment horizontal="center" vertical="center" wrapText="1"/>
    </xf>
    <xf numFmtId="201" fontId="47" fillId="0" borderId="12" xfId="2759" applyNumberFormat="1" applyFont="1" applyFill="1" applyBorder="1" applyAlignment="1">
      <alignment horizontal="center" vertical="center" wrapText="1"/>
    </xf>
    <xf numFmtId="0" fontId="83" fillId="0" borderId="0" xfId="0" applyFont="1" applyFill="1" applyAlignment="1">
      <alignment horizontal="center" vertical="center" wrapText="1"/>
    </xf>
    <xf numFmtId="190" fontId="47" fillId="0" borderId="2" xfId="2759" applyNumberFormat="1" applyFont="1" applyFill="1" applyBorder="1" applyAlignment="1">
      <alignment horizontal="center" vertical="center" wrapText="1"/>
    </xf>
    <xf numFmtId="206" fontId="47" fillId="0" borderId="7" xfId="2759" applyNumberFormat="1" applyFont="1" applyFill="1" applyBorder="1" applyAlignment="1">
      <alignment horizontal="center" vertical="center" wrapText="1"/>
    </xf>
    <xf numFmtId="206" fontId="47" fillId="0" borderId="8" xfId="2759" applyNumberFormat="1" applyFont="1" applyFill="1" applyBorder="1" applyAlignment="1">
      <alignment horizontal="center" vertical="center" wrapText="1"/>
    </xf>
    <xf numFmtId="190" fontId="47" fillId="0" borderId="2" xfId="1866" applyNumberFormat="1" applyFont="1" applyFill="1" applyBorder="1" applyAlignment="1">
      <alignment horizontal="center" vertical="center" wrapText="1"/>
    </xf>
    <xf numFmtId="0" fontId="79" fillId="0" borderId="0" xfId="1866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21" fillId="0" borderId="0" xfId="0" applyFont="1" applyAlignment="1">
      <alignment horizontal="center" vertical="center"/>
    </xf>
    <xf numFmtId="201" fontId="0" fillId="0" borderId="2" xfId="0" applyNumberFormat="1" applyBorder="1" applyAlignment="1">
      <alignment horizontal="center" vertical="center" wrapText="1"/>
    </xf>
    <xf numFmtId="201" fontId="53" fillId="0" borderId="4" xfId="0" applyNumberFormat="1" applyFont="1" applyBorder="1" applyAlignment="1">
      <alignment horizontal="center" vertical="center" wrapText="1"/>
    </xf>
    <xf numFmtId="201" fontId="0" fillId="0" borderId="7" xfId="0" applyNumberFormat="1" applyBorder="1" applyAlignment="1">
      <alignment horizontal="center" vertical="center" wrapText="1"/>
    </xf>
    <xf numFmtId="201" fontId="0" fillId="0" borderId="8" xfId="0" applyNumberFormat="1" applyBorder="1" applyAlignment="1">
      <alignment horizontal="center" vertical="center" wrapText="1"/>
    </xf>
    <xf numFmtId="201" fontId="53" fillId="0" borderId="3" xfId="0" applyNumberFormat="1" applyFont="1" applyBorder="1" applyAlignment="1">
      <alignment horizontal="center" vertical="center" wrapText="1"/>
    </xf>
    <xf numFmtId="201" fontId="0" fillId="0" borderId="6" xfId="0" applyNumberForma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2754" applyFont="1" applyFill="1" applyAlignment="1">
      <alignment horizontal="center" vertical="center"/>
    </xf>
    <xf numFmtId="0" fontId="13" fillId="0" borderId="3" xfId="2754" applyFont="1" applyFill="1" applyBorder="1" applyAlignment="1">
      <alignment horizontal="center" vertical="center"/>
    </xf>
    <xf numFmtId="0" fontId="13" fillId="0" borderId="5" xfId="2754" applyFont="1" applyFill="1" applyBorder="1" applyAlignment="1">
      <alignment horizontal="center" vertical="center"/>
    </xf>
    <xf numFmtId="0" fontId="13" fillId="0" borderId="6" xfId="2754" applyFont="1" applyFill="1" applyBorder="1" applyAlignment="1">
      <alignment horizontal="center" vertical="center"/>
    </xf>
    <xf numFmtId="0" fontId="13" fillId="0" borderId="3" xfId="2754" applyFont="1" applyFill="1" applyBorder="1" applyAlignment="1">
      <alignment horizontal="center" vertical="center" wrapText="1"/>
    </xf>
    <xf numFmtId="0" fontId="13" fillId="0" borderId="5" xfId="2754" applyFont="1" applyFill="1" applyBorder="1" applyAlignment="1">
      <alignment horizontal="center" vertical="center" wrapText="1"/>
    </xf>
    <xf numFmtId="0" fontId="13" fillId="0" borderId="6" xfId="2754" applyFont="1" applyFill="1" applyBorder="1" applyAlignment="1">
      <alignment horizontal="center" vertical="center" wrapText="1"/>
    </xf>
    <xf numFmtId="0" fontId="13" fillId="0" borderId="9" xfId="2754" applyFont="1" applyFill="1" applyBorder="1" applyAlignment="1">
      <alignment horizontal="center" vertical="center" wrapText="1"/>
    </xf>
    <xf numFmtId="0" fontId="13" fillId="0" borderId="13" xfId="2754" applyFont="1" applyFill="1" applyBorder="1" applyAlignment="1">
      <alignment horizontal="center" vertical="center" wrapText="1"/>
    </xf>
    <xf numFmtId="0" fontId="13" fillId="0" borderId="14" xfId="2754" applyFont="1" applyFill="1" applyBorder="1" applyAlignment="1">
      <alignment horizontal="center" vertical="center" wrapText="1"/>
    </xf>
    <xf numFmtId="0" fontId="13" fillId="0" borderId="11" xfId="2754" applyFont="1" applyFill="1" applyBorder="1" applyAlignment="1">
      <alignment horizontal="center" vertical="center" wrapText="1"/>
    </xf>
    <xf numFmtId="0" fontId="13" fillId="0" borderId="1" xfId="2754" applyFont="1" applyFill="1" applyBorder="1" applyAlignment="1">
      <alignment horizontal="center" vertical="center" wrapText="1"/>
    </xf>
    <xf numFmtId="0" fontId="13" fillId="0" borderId="12" xfId="2754" applyFont="1" applyFill="1" applyBorder="1" applyAlignment="1">
      <alignment horizontal="center" vertical="center" wrapText="1"/>
    </xf>
    <xf numFmtId="0" fontId="45" fillId="0" borderId="3" xfId="2754" applyFont="1" applyFill="1" applyBorder="1" applyAlignment="1">
      <alignment horizontal="center" vertical="center" wrapText="1"/>
    </xf>
    <xf numFmtId="0" fontId="45" fillId="0" borderId="5" xfId="2754" applyFont="1" applyFill="1" applyBorder="1" applyAlignment="1">
      <alignment horizontal="center" vertical="center" wrapText="1"/>
    </xf>
    <xf numFmtId="0" fontId="45" fillId="0" borderId="6" xfId="2754" applyFont="1" applyFill="1" applyBorder="1" applyAlignment="1">
      <alignment horizontal="center" vertical="center" wrapText="1"/>
    </xf>
    <xf numFmtId="0" fontId="57" fillId="0" borderId="3" xfId="2754" applyFont="1" applyFill="1" applyBorder="1" applyAlignment="1">
      <alignment horizontal="center" vertical="center" wrapText="1"/>
    </xf>
    <xf numFmtId="0" fontId="57" fillId="0" borderId="5" xfId="2754" applyFont="1" applyFill="1" applyBorder="1" applyAlignment="1">
      <alignment horizontal="center" vertical="center" wrapText="1"/>
    </xf>
    <xf numFmtId="0" fontId="68" fillId="0" borderId="5" xfId="2222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01" fontId="13" fillId="0" borderId="3" xfId="2754" applyNumberFormat="1" applyFont="1" applyFill="1" applyBorder="1" applyAlignment="1">
      <alignment horizontal="center" vertical="center" wrapText="1"/>
    </xf>
    <xf numFmtId="201" fontId="13" fillId="0" borderId="6" xfId="2754" applyNumberFormat="1" applyFont="1" applyFill="1" applyBorder="1" applyAlignment="1">
      <alignment horizontal="center" vertical="center" wrapText="1"/>
    </xf>
    <xf numFmtId="0" fontId="57" fillId="0" borderId="6" xfId="2754" applyFont="1" applyFill="1" applyBorder="1" applyAlignment="1">
      <alignment horizontal="center" vertical="center" wrapText="1"/>
    </xf>
    <xf numFmtId="201" fontId="146" fillId="0" borderId="0" xfId="2754" applyNumberFormat="1" applyFont="1" applyFill="1" applyAlignment="1">
      <alignment horizontal="center" vertical="center"/>
    </xf>
    <xf numFmtId="206" fontId="13" fillId="0" borderId="2" xfId="2754" applyNumberFormat="1" applyFont="1" applyFill="1" applyBorder="1" applyAlignment="1">
      <alignment horizontal="center" vertical="center" wrapText="1"/>
    </xf>
    <xf numFmtId="206" fontId="13" fillId="0" borderId="4" xfId="2754" applyNumberFormat="1" applyFont="1" applyFill="1" applyBorder="1" applyAlignment="1">
      <alignment horizontal="center" vertical="center" wrapText="1"/>
    </xf>
    <xf numFmtId="0" fontId="13" fillId="0" borderId="9" xfId="2754" applyFont="1" applyFill="1" applyBorder="1" applyAlignment="1">
      <alignment horizontal="left" vertical="center"/>
    </xf>
    <xf numFmtId="0" fontId="13" fillId="0" borderId="14" xfId="2754" applyFont="1" applyFill="1" applyBorder="1" applyAlignment="1">
      <alignment horizontal="left" vertical="center"/>
    </xf>
    <xf numFmtId="0" fontId="13" fillId="0" borderId="7" xfId="2754" applyFont="1" applyFill="1" applyBorder="1" applyAlignment="1">
      <alignment horizontal="center" vertical="center"/>
    </xf>
    <xf numFmtId="0" fontId="13" fillId="0" borderId="8" xfId="2754" applyFont="1" applyFill="1" applyBorder="1" applyAlignment="1">
      <alignment horizontal="center" vertical="center"/>
    </xf>
    <xf numFmtId="201" fontId="13" fillId="0" borderId="2" xfId="2754" applyNumberFormat="1" applyFont="1" applyFill="1" applyBorder="1" applyAlignment="1">
      <alignment horizontal="center" vertical="center" wrapText="1"/>
    </xf>
    <xf numFmtId="203" fontId="13" fillId="0" borderId="2" xfId="2754" applyNumberFormat="1" applyFont="1" applyFill="1" applyBorder="1" applyAlignment="1">
      <alignment horizontal="center" vertical="center" wrapText="1"/>
    </xf>
    <xf numFmtId="0" fontId="145" fillId="0" borderId="6" xfId="2222" applyFont="1" applyFill="1" applyBorder="1" applyAlignment="1">
      <alignment horizontal="center" vertical="center" wrapText="1"/>
    </xf>
    <xf numFmtId="0" fontId="57" fillId="0" borderId="2" xfId="2754" applyFont="1" applyFill="1" applyBorder="1" applyAlignment="1">
      <alignment horizontal="center" vertical="center" wrapText="1"/>
    </xf>
    <xf numFmtId="0" fontId="13" fillId="0" borderId="2" xfId="2754" applyFont="1" applyFill="1" applyBorder="1" applyAlignment="1">
      <alignment horizontal="center" vertical="center" wrapText="1"/>
    </xf>
    <xf numFmtId="203" fontId="13" fillId="0" borderId="3" xfId="2754" applyNumberFormat="1" applyFont="1" applyFill="1" applyBorder="1" applyAlignment="1">
      <alignment horizontal="center" vertical="center" wrapText="1"/>
    </xf>
    <xf numFmtId="203" fontId="13" fillId="0" borderId="5" xfId="2754" applyNumberFormat="1" applyFont="1" applyFill="1" applyBorder="1" applyAlignment="1">
      <alignment horizontal="center" vertical="center" wrapText="1"/>
    </xf>
    <xf numFmtId="203" fontId="13" fillId="0" borderId="6" xfId="2754" applyNumberFormat="1" applyFont="1" applyFill="1" applyBorder="1" applyAlignment="1">
      <alignment horizontal="center" vertical="center" wrapText="1"/>
    </xf>
    <xf numFmtId="201" fontId="13" fillId="0" borderId="5" xfId="2754" applyNumberFormat="1" applyFont="1" applyFill="1" applyBorder="1" applyAlignment="1">
      <alignment horizontal="center" vertical="center" wrapText="1"/>
    </xf>
    <xf numFmtId="206" fontId="13" fillId="0" borderId="2" xfId="2218" applyNumberFormat="1" applyFont="1" applyFill="1" applyBorder="1" applyAlignment="1">
      <alignment horizontal="center" vertical="center" wrapText="1"/>
    </xf>
    <xf numFmtId="0" fontId="13" fillId="0" borderId="2" xfId="2218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206" fontId="13" fillId="0" borderId="2" xfId="0" applyNumberFormat="1" applyFont="1" applyFill="1" applyBorder="1" applyAlignment="1">
      <alignment horizontal="center" vertical="center" wrapText="1"/>
    </xf>
    <xf numFmtId="0" fontId="13" fillId="0" borderId="3" xfId="2218" applyFont="1" applyFill="1" applyBorder="1" applyAlignment="1">
      <alignment horizontal="center" vertical="center" wrapText="1"/>
    </xf>
    <xf numFmtId="0" fontId="13" fillId="0" borderId="6" xfId="2218" applyFont="1" applyFill="1" applyBorder="1" applyAlignment="1">
      <alignment horizontal="center" vertical="center" wrapText="1"/>
    </xf>
    <xf numFmtId="0" fontId="13" fillId="0" borderId="2" xfId="2754" applyFont="1" applyFill="1" applyBorder="1" applyAlignment="1">
      <alignment horizontal="center" vertical="center"/>
    </xf>
    <xf numFmtId="0" fontId="57" fillId="0" borderId="4" xfId="2754" applyFont="1" applyFill="1" applyBorder="1" applyAlignment="1">
      <alignment horizontal="center" vertical="center" wrapText="1"/>
    </xf>
    <xf numFmtId="0" fontId="57" fillId="0" borderId="7" xfId="2754" applyFont="1" applyFill="1" applyBorder="1" applyAlignment="1">
      <alignment horizontal="center" vertical="center" wrapText="1"/>
    </xf>
    <xf numFmtId="0" fontId="57" fillId="0" borderId="8" xfId="2754" applyFont="1" applyFill="1" applyBorder="1" applyAlignment="1">
      <alignment horizontal="center" vertical="center" wrapText="1"/>
    </xf>
    <xf numFmtId="0" fontId="12" fillId="0" borderId="6" xfId="2218" applyFont="1" applyFill="1" applyBorder="1" applyAlignment="1">
      <alignment horizontal="center" vertical="center" wrapText="1"/>
    </xf>
    <xf numFmtId="0" fontId="13" fillId="0" borderId="2" xfId="2218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21" fillId="0" borderId="10" xfId="2754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56" fillId="0" borderId="5" xfId="2754" applyFont="1" applyFill="1" applyBorder="1" applyAlignment="1">
      <alignment horizontal="center" vertical="center" wrapText="1"/>
    </xf>
    <xf numFmtId="0" fontId="63" fillId="0" borderId="2" xfId="1873" applyFont="1" applyFill="1" applyBorder="1" applyAlignment="1">
      <alignment horizontal="center" vertical="center"/>
    </xf>
    <xf numFmtId="0" fontId="63" fillId="0" borderId="2" xfId="1873" applyFont="1" applyFill="1" applyBorder="1" applyAlignment="1">
      <alignment vertical="center"/>
    </xf>
    <xf numFmtId="0" fontId="38" fillId="0" borderId="0" xfId="1873" applyFont="1" applyFill="1" applyBorder="1" applyAlignment="1">
      <alignment horizontal="left" vertical="center"/>
    </xf>
    <xf numFmtId="0" fontId="21" fillId="0" borderId="0" xfId="1873" applyFont="1" applyFill="1" applyAlignment="1">
      <alignment vertical="center"/>
    </xf>
    <xf numFmtId="201" fontId="63" fillId="0" borderId="4" xfId="1873" applyNumberFormat="1" applyFont="1" applyFill="1" applyBorder="1" applyAlignment="1">
      <alignment horizontal="center" vertical="center" wrapText="1"/>
    </xf>
    <xf numFmtId="201" fontId="63" fillId="0" borderId="8" xfId="1873" applyNumberFormat="1" applyFont="1" applyFill="1" applyBorder="1" applyAlignment="1">
      <alignment horizontal="center" vertical="center" wrapText="1"/>
    </xf>
    <xf numFmtId="201" fontId="45" fillId="0" borderId="2" xfId="2755" applyNumberFormat="1" applyFont="1" applyFill="1" applyBorder="1" applyAlignment="1">
      <alignment horizontal="center" vertical="center" wrapText="1"/>
    </xf>
    <xf numFmtId="0" fontId="52" fillId="0" borderId="2" xfId="245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201" fontId="54" fillId="8" borderId="4" xfId="1873" applyNumberFormat="1" applyFont="1" applyFill="1" applyBorder="1" applyAlignment="1">
      <alignment horizontal="center" vertical="center"/>
    </xf>
    <xf numFmtId="201" fontId="54" fillId="8" borderId="7" xfId="1873" applyNumberFormat="1" applyFont="1" applyFill="1" applyBorder="1" applyAlignment="1">
      <alignment horizontal="center" vertical="center"/>
    </xf>
    <xf numFmtId="0" fontId="54" fillId="0" borderId="4" xfId="1873" applyFont="1" applyFill="1" applyBorder="1" applyAlignment="1">
      <alignment horizontal="center" vertical="center"/>
    </xf>
    <xf numFmtId="0" fontId="54" fillId="0" borderId="7" xfId="1873" applyFont="1" applyFill="1" applyBorder="1" applyAlignment="1">
      <alignment horizontal="center" vertical="center"/>
    </xf>
    <xf numFmtId="0" fontId="56" fillId="0" borderId="3" xfId="2754" applyFont="1" applyFill="1" applyBorder="1" applyAlignment="1">
      <alignment horizontal="center" vertical="center" wrapText="1"/>
    </xf>
    <xf numFmtId="0" fontId="56" fillId="0" borderId="6" xfId="2754" applyFont="1" applyFill="1" applyBorder="1" applyAlignment="1">
      <alignment horizontal="center" vertical="center" wrapText="1"/>
    </xf>
    <xf numFmtId="0" fontId="56" fillId="9" borderId="5" xfId="2754" applyFont="1" applyFill="1" applyBorder="1" applyAlignment="1">
      <alignment horizontal="center" vertical="center" wrapText="1"/>
    </xf>
    <xf numFmtId="0" fontId="56" fillId="9" borderId="6" xfId="2754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9" xfId="2754" applyFont="1" applyFill="1" applyBorder="1" applyAlignment="1">
      <alignment horizontal="center" vertical="center"/>
    </xf>
    <xf numFmtId="0" fontId="13" fillId="0" borderId="10" xfId="2754" applyFont="1" applyFill="1" applyBorder="1" applyAlignment="1">
      <alignment horizontal="center" vertical="center"/>
    </xf>
    <xf numFmtId="0" fontId="13" fillId="0" borderId="11" xfId="2754" applyFont="1" applyFill="1" applyBorder="1" applyAlignment="1">
      <alignment horizontal="center" vertical="center"/>
    </xf>
    <xf numFmtId="0" fontId="53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53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49" fontId="13" fillId="5" borderId="2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/>
    </xf>
    <xf numFmtId="190" fontId="40" fillId="0" borderId="2" xfId="0" applyNumberFormat="1" applyFont="1" applyFill="1" applyBorder="1" applyAlignment="1">
      <alignment horizontal="center" vertical="center"/>
    </xf>
    <xf numFmtId="206" fontId="7" fillId="0" borderId="2" xfId="0" applyNumberFormat="1" applyFont="1" applyFill="1" applyBorder="1" applyAlignment="1">
      <alignment horizontal="center" vertical="center"/>
    </xf>
    <xf numFmtId="206" fontId="41" fillId="2" borderId="2" xfId="0" applyNumberFormat="1" applyFont="1" applyFill="1" applyBorder="1" applyAlignment="1">
      <alignment horizontal="center" vertical="center"/>
    </xf>
    <xf numFmtId="207" fontId="41" fillId="0" borderId="2" xfId="0" applyNumberFormat="1" applyFont="1" applyFill="1" applyBorder="1" applyAlignment="1">
      <alignment horizontal="center" vertical="center"/>
    </xf>
    <xf numFmtId="206" fontId="41" fillId="0" borderId="2" xfId="0" applyNumberFormat="1" applyFont="1" applyFill="1" applyBorder="1" applyAlignment="1">
      <alignment horizontal="center" vertical="center"/>
    </xf>
    <xf numFmtId="190" fontId="41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206" fontId="37" fillId="0" borderId="0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21" fillId="0" borderId="0" xfId="2065" applyFont="1" applyBorder="1" applyAlignment="1">
      <alignment horizontal="center" vertical="center" wrapText="1"/>
    </xf>
    <xf numFmtId="0" fontId="2" fillId="0" borderId="4" xfId="2065" applyFont="1" applyBorder="1" applyAlignment="1">
      <alignment horizontal="center" vertical="center" wrapText="1"/>
    </xf>
    <xf numFmtId="0" fontId="2" fillId="0" borderId="7" xfId="2065" applyFont="1" applyBorder="1" applyAlignment="1">
      <alignment horizontal="center" vertical="center" wrapText="1"/>
    </xf>
    <xf numFmtId="0" fontId="2" fillId="0" borderId="8" xfId="2065" applyFont="1" applyBorder="1" applyAlignment="1">
      <alignment horizontal="center" vertical="center" wrapText="1"/>
    </xf>
    <xf numFmtId="0" fontId="1" fillId="3" borderId="9" xfId="2757" applyFont="1" applyFill="1" applyBorder="1" applyAlignment="1">
      <alignment horizontal="center" vertical="center" wrapText="1"/>
    </xf>
    <xf numFmtId="0" fontId="1" fillId="3" borderId="10" xfId="2757" applyFont="1" applyFill="1" applyBorder="1" applyAlignment="1">
      <alignment horizontal="center" vertical="center" wrapText="1"/>
    </xf>
    <xf numFmtId="0" fontId="1" fillId="3" borderId="11" xfId="2757" applyFont="1" applyFill="1" applyBorder="1" applyAlignment="1">
      <alignment horizontal="center" vertical="center" wrapText="1"/>
    </xf>
    <xf numFmtId="0" fontId="35" fillId="0" borderId="2" xfId="2065" applyFont="1" applyBorder="1" applyAlignment="1">
      <alignment horizontal="center" vertical="center" wrapText="1"/>
    </xf>
    <xf numFmtId="0" fontId="25" fillId="0" borderId="4" xfId="2065" applyFont="1" applyBorder="1" applyAlignment="1">
      <alignment horizontal="center" vertical="center"/>
    </xf>
    <xf numFmtId="0" fontId="25" fillId="0" borderId="7" xfId="2065" applyFont="1" applyBorder="1" applyAlignment="1">
      <alignment horizontal="center" vertical="center"/>
    </xf>
    <xf numFmtId="0" fontId="25" fillId="0" borderId="8" xfId="2065" applyFont="1" applyBorder="1" applyAlignment="1">
      <alignment horizontal="center" vertical="center"/>
    </xf>
    <xf numFmtId="0" fontId="24" fillId="0" borderId="2" xfId="2065" applyFont="1" applyBorder="1">
      <alignment vertical="center"/>
    </xf>
    <xf numFmtId="0" fontId="5" fillId="0" borderId="0" xfId="1894" applyFont="1" applyFill="1" applyAlignment="1" applyProtection="1">
      <alignment horizontal="center" vertical="center"/>
      <protection locked="0"/>
    </xf>
    <xf numFmtId="0" fontId="6" fillId="0" borderId="0" xfId="1894" applyFont="1" applyFill="1" applyAlignment="1" applyProtection="1">
      <alignment horizontal="center" vertical="center"/>
      <protection locked="0"/>
    </xf>
    <xf numFmtId="202" fontId="7" fillId="0" borderId="1" xfId="1707" applyNumberFormat="1" applyFont="1" applyBorder="1" applyAlignment="1" applyProtection="1">
      <alignment horizontal="right" vertical="center" wrapText="1"/>
      <protection locked="0"/>
    </xf>
    <xf numFmtId="202" fontId="7" fillId="0" borderId="1" xfId="1707" applyNumberFormat="1" applyFont="1" applyBorder="1" applyAlignment="1" applyProtection="1">
      <alignment horizontal="center" vertical="center" wrapText="1"/>
      <protection locked="0"/>
    </xf>
    <xf numFmtId="202" fontId="8" fillId="0" borderId="1" xfId="1707" applyNumberFormat="1" applyFont="1" applyBorder="1" applyAlignment="1" applyProtection="1">
      <alignment horizontal="right" vertical="center" wrapText="1"/>
      <protection locked="0"/>
    </xf>
    <xf numFmtId="201" fontId="10" fillId="0" borderId="4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7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8" xfId="2755" applyNumberFormat="1" applyFont="1" applyFill="1" applyBorder="1" applyAlignment="1" applyProtection="1">
      <alignment horizontal="center" vertical="center" wrapText="1"/>
      <protection locked="0"/>
    </xf>
    <xf numFmtId="201" fontId="10" fillId="0" borderId="4" xfId="1707" applyNumberFormat="1" applyFont="1" applyBorder="1" applyAlignment="1" applyProtection="1">
      <alignment horizontal="center" vertical="center" wrapText="1"/>
      <protection locked="0"/>
    </xf>
    <xf numFmtId="201" fontId="13" fillId="0" borderId="7" xfId="1707" applyNumberFormat="1" applyFont="1" applyBorder="1" applyAlignment="1" applyProtection="1">
      <alignment horizontal="center" vertical="center" wrapText="1"/>
      <protection locked="0"/>
    </xf>
    <xf numFmtId="201" fontId="13" fillId="0" borderId="8" xfId="1707" applyNumberFormat="1" applyFont="1" applyBorder="1" applyAlignment="1" applyProtection="1">
      <alignment horizontal="center" vertical="center" wrapText="1"/>
      <protection locked="0"/>
    </xf>
    <xf numFmtId="202" fontId="14" fillId="0" borderId="2" xfId="2755" applyNumberFormat="1" applyFont="1" applyFill="1" applyBorder="1" applyAlignment="1" applyProtection="1">
      <alignment horizontal="center" vertical="center" wrapText="1"/>
      <protection locked="0"/>
    </xf>
    <xf numFmtId="202" fontId="15" fillId="0" borderId="2" xfId="2755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2453" applyFont="1" applyBorder="1" applyAlignment="1" applyProtection="1">
      <alignment horizontal="center" vertical="center" wrapText="1"/>
      <protection locked="0"/>
    </xf>
    <xf numFmtId="0" fontId="9" fillId="0" borderId="8" xfId="2453" applyFont="1" applyBorder="1" applyAlignment="1" applyProtection="1">
      <alignment horizontal="center" vertical="center" wrapText="1"/>
      <protection locked="0"/>
    </xf>
    <xf numFmtId="201" fontId="13" fillId="0" borderId="4" xfId="1707" applyNumberFormat="1" applyFont="1" applyBorder="1" applyAlignment="1" applyProtection="1">
      <alignment horizontal="center" vertical="center" wrapText="1"/>
      <protection locked="0"/>
    </xf>
    <xf numFmtId="202" fontId="15" fillId="0" borderId="4" xfId="2755" applyNumberFormat="1" applyFont="1" applyFill="1" applyBorder="1" applyAlignment="1" applyProtection="1">
      <alignment horizontal="center" vertical="center" wrapText="1"/>
      <protection locked="0"/>
    </xf>
    <xf numFmtId="202" fontId="15" fillId="0" borderId="8" xfId="2755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2453" applyFont="1" applyBorder="1" applyAlignment="1" applyProtection="1">
      <alignment horizontal="center" vertical="center" wrapText="1"/>
      <protection locked="0"/>
    </xf>
    <xf numFmtId="0" fontId="9" fillId="0" borderId="6" xfId="2453" applyFont="1" applyBorder="1" applyAlignment="1" applyProtection="1">
      <alignment horizontal="center" vertical="center" wrapText="1"/>
      <protection locked="0"/>
    </xf>
    <xf numFmtId="201" fontId="13" fillId="0" borderId="3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5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6" xfId="2755" applyNumberFormat="1" applyFont="1" applyFill="1" applyBorder="1" applyAlignment="1" applyProtection="1">
      <alignment horizontal="center" vertical="center" wrapText="1"/>
      <protection locked="0"/>
    </xf>
    <xf numFmtId="201" fontId="10" fillId="0" borderId="3" xfId="1707" applyNumberFormat="1" applyFont="1" applyBorder="1" applyAlignment="1" applyProtection="1">
      <alignment horizontal="center" vertical="center" wrapText="1"/>
      <protection locked="0"/>
    </xf>
    <xf numFmtId="201" fontId="10" fillId="0" borderId="6" xfId="1707" applyNumberFormat="1" applyFont="1" applyBorder="1" applyAlignment="1" applyProtection="1">
      <alignment horizontal="center" vertical="center" wrapText="1"/>
      <protection locked="0"/>
    </xf>
    <xf numFmtId="202" fontId="14" fillId="0" borderId="3" xfId="2755" applyNumberFormat="1" applyFont="1" applyFill="1" applyBorder="1" applyAlignment="1" applyProtection="1">
      <alignment horizontal="center" vertical="center" wrapText="1"/>
      <protection locked="0"/>
    </xf>
    <xf numFmtId="202" fontId="14" fillId="0" borderId="6" xfId="2755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894" applyFont="1" applyBorder="1" applyAlignment="1">
      <alignment horizontal="center" vertical="center"/>
    </xf>
    <xf numFmtId="0" fontId="9" fillId="0" borderId="2" xfId="2356" applyFont="1" applyFill="1" applyBorder="1" applyAlignment="1" applyProtection="1">
      <alignment horizontal="center" vertical="center"/>
      <protection locked="0"/>
    </xf>
    <xf numFmtId="0" fontId="4" fillId="0" borderId="3" xfId="1894" applyFont="1" applyBorder="1" applyAlignment="1">
      <alignment horizontal="center" vertical="center"/>
    </xf>
    <xf numFmtId="0" fontId="4" fillId="0" borderId="5" xfId="1894" applyFont="1" applyBorder="1" applyAlignment="1">
      <alignment horizontal="center" vertical="center"/>
    </xf>
    <xf numFmtId="0" fontId="4" fillId="0" borderId="6" xfId="1894" applyFont="1" applyBorder="1" applyAlignment="1">
      <alignment horizontal="center" vertical="center"/>
    </xf>
    <xf numFmtId="0" fontId="4" fillId="0" borderId="3" xfId="1894" applyFont="1" applyBorder="1" applyAlignment="1">
      <alignment horizontal="center" vertical="center" wrapText="1"/>
    </xf>
    <xf numFmtId="0" fontId="4" fillId="0" borderId="5" xfId="1894" applyFont="1" applyBorder="1" applyAlignment="1">
      <alignment horizontal="center" vertical="center" wrapText="1"/>
    </xf>
    <xf numFmtId="0" fontId="4" fillId="0" borderId="6" xfId="1894" applyFont="1" applyBorder="1" applyAlignment="1">
      <alignment horizontal="center" vertical="center" wrapText="1"/>
    </xf>
    <xf numFmtId="0" fontId="9" fillId="0" borderId="3" xfId="2356" applyFont="1" applyFill="1" applyBorder="1" applyAlignment="1" applyProtection="1">
      <alignment horizontal="center" vertical="center" wrapText="1"/>
      <protection locked="0"/>
    </xf>
    <xf numFmtId="0" fontId="9" fillId="0" borderId="5" xfId="2356" applyFont="1" applyFill="1" applyBorder="1" applyAlignment="1" applyProtection="1">
      <alignment horizontal="center" vertical="center" wrapText="1"/>
      <protection locked="0"/>
    </xf>
    <xf numFmtId="0" fontId="9" fillId="0" borderId="6" xfId="2356" applyFont="1" applyFill="1" applyBorder="1" applyAlignment="1" applyProtection="1">
      <alignment horizontal="center" vertical="center" wrapText="1"/>
      <protection locked="0"/>
    </xf>
    <xf numFmtId="201" fontId="10" fillId="0" borderId="3" xfId="2755" applyNumberFormat="1" applyFont="1" applyFill="1" applyBorder="1" applyAlignment="1" applyProtection="1">
      <alignment horizontal="center" vertical="center" wrapText="1"/>
      <protection locked="0"/>
    </xf>
    <xf numFmtId="201" fontId="10" fillId="0" borderId="6" xfId="2755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18" applyFont="1" applyFill="1" applyBorder="1" applyAlignment="1">
      <alignment horizontal="center" vertical="center" wrapText="1"/>
    </xf>
    <xf numFmtId="0" fontId="11" fillId="0" borderId="5" xfId="18" applyFont="1" applyFill="1" applyBorder="1" applyAlignment="1">
      <alignment horizontal="center" vertical="center" wrapText="1"/>
    </xf>
    <xf numFmtId="0" fontId="11" fillId="0" borderId="6" xfId="18" applyFont="1" applyFill="1" applyBorder="1" applyAlignment="1">
      <alignment horizontal="center" vertical="center" wrapText="1"/>
    </xf>
  </cellXfs>
  <cellStyles count="4113">
    <cellStyle name="?鹎%U龡&amp;H齲_x0001_C铣_x0014__x0007__x0001__x0001_" xfId="1"/>
    <cellStyle name="_2006－2009年结余结转情况" xfId="2"/>
    <cellStyle name="_20100326高清市院遂宁检察院1080P配置清单26日改" xfId="3"/>
    <cellStyle name="_2010-2012中支地拨款汇总" xfId="4"/>
    <cellStyle name="_2010-2012中支地拨款汇总 2" xfId="5"/>
    <cellStyle name="_2010-2012中支地拨款汇总 2_湘财教指〔2017〕84号中央财政支持地方高校改革发展资金" xfId="6"/>
    <cellStyle name="_2010-2012中支地拨款汇总_湘财教指〔2017〕84号中央财政支持地方高校改革发展资金" xfId="7"/>
    <cellStyle name="_2010项目预算申请汇总表_湖南省" xfId="8"/>
    <cellStyle name="_2010项目预算申请汇总表_湖南省_湘财教指〔2017〕84号中央财政支持地方高校改革发展资金" xfId="9"/>
    <cellStyle name="_2013年经费测算情况(12.11)" xfId="10"/>
    <cellStyle name="_2013年经费测算情况(12.11)_湘财教指〔2017〕84号中央财政支持地方高校改革发展资金" xfId="11"/>
    <cellStyle name="_2014年度预算下达进度表（修改）" xfId="12"/>
    <cellStyle name="_2014年经费下达指标文目录" xfId="13"/>
    <cellStyle name="_2016年高校经常性拨款分配因素(测算201616)" xfId="14"/>
    <cellStyle name="_Book1" xfId="15"/>
    <cellStyle name="_Book1_1" xfId="16"/>
    <cellStyle name="_Book1_2" xfId="17"/>
    <cellStyle name="_ET_STYLE_NoName_00_" xfId="18"/>
    <cellStyle name="_ET_STYLE_NoName_00__12.25-发教育厅-2016年高职生均年初预算控制数分配表" xfId="19"/>
    <cellStyle name="_ET_STYLE_NoName_00__2015年高职生均拨款奖补资金分配方案(200万托底）" xfId="20"/>
    <cellStyle name="_ET_STYLE_NoName_00__2016年年初部门预算分配方案" xfId="21"/>
    <cellStyle name="_ET_STYLE_NoName_00__Book1" xfId="22"/>
    <cellStyle name="_ET_STYLE_NoName_00__Book1_1" xfId="23"/>
    <cellStyle name="_ET_STYLE_NoName_00__Sheet3" xfId="24"/>
    <cellStyle name="_弱电系统设备配置报价清单" xfId="25"/>
    <cellStyle name="_湘财教指〔2015〕45号省教育厅预拨提标表" xfId="26"/>
    <cellStyle name="_中南林业科技大学2010-2012项目附表2010-6-25" xfId="27"/>
    <cellStyle name="_中南林业科技大学2010-2012项目附表2010-6-25 2" xfId="28"/>
    <cellStyle name="_中南林业科技大学2010-2012项目附表2010-6-25 2_湘财教指〔2017〕84号中央财政支持地方高校改革发展资金" xfId="29"/>
    <cellStyle name="_中南林业科技大学2010-2012项目附表2010-6-25_湘财教指〔2017〕84号中央财政支持地方高校改革发展资金" xfId="30"/>
    <cellStyle name="_中央共建2014（定）" xfId="31"/>
    <cellStyle name="_重点学科汇总表" xfId="32"/>
    <cellStyle name="_重点学科汇总表_湘财教指〔2017〕84号中央财政支持地方高校改革发展资金" xfId="33"/>
    <cellStyle name="0,0_x000d__x000a_NA_x000d__x000a_" xfId="34"/>
    <cellStyle name="20% - Accent1" xfId="35"/>
    <cellStyle name="20% - Accent1 2" xfId="36"/>
    <cellStyle name="20% - Accent2" xfId="37"/>
    <cellStyle name="20% - Accent2 2" xfId="38"/>
    <cellStyle name="20% - Accent3" xfId="39"/>
    <cellStyle name="20% - Accent3 2" xfId="40"/>
    <cellStyle name="20% - Accent4" xfId="41"/>
    <cellStyle name="20% - Accent4 2" xfId="42"/>
    <cellStyle name="20% - Accent5" xfId="43"/>
    <cellStyle name="20% - Accent5 2" xfId="44"/>
    <cellStyle name="20% - Accent6" xfId="45"/>
    <cellStyle name="20% - Accent6 2" xfId="46"/>
    <cellStyle name="20% - 强调文字颜色 1 2" xfId="47"/>
    <cellStyle name="20% - 强调文字颜色 1 2 10" xfId="48"/>
    <cellStyle name="20% - 强调文字颜色 1 2 10 2" xfId="49"/>
    <cellStyle name="20% - 强调文字颜色 1 2 11" xfId="50"/>
    <cellStyle name="20% - 强调文字颜色 1 2 11 2" xfId="51"/>
    <cellStyle name="20% - 强调文字颜色 1 2 12" xfId="52"/>
    <cellStyle name="20% - 强调文字颜色 1 2 12 2" xfId="53"/>
    <cellStyle name="20% - 强调文字颜色 1 2 13" xfId="54"/>
    <cellStyle name="20% - 强调文字颜色 1 2 13 2" xfId="55"/>
    <cellStyle name="20% - 强调文字颜色 1 2 14" xfId="56"/>
    <cellStyle name="20% - 强调文字颜色 1 2 14 2" xfId="57"/>
    <cellStyle name="20% - 强调文字颜色 1 2 15" xfId="58"/>
    <cellStyle name="20% - 强调文字颜色 1 2 15 2" xfId="59"/>
    <cellStyle name="20% - 强调文字颜色 1 2 16" xfId="60"/>
    <cellStyle name="20% - 强调文字颜色 1 2 16 2" xfId="61"/>
    <cellStyle name="20% - 强调文字颜色 1 2 17" xfId="62"/>
    <cellStyle name="20% - 强调文字颜色 1 2 17 2" xfId="63"/>
    <cellStyle name="20% - 强调文字颜色 1 2 18" xfId="64"/>
    <cellStyle name="20% - 强调文字颜色 1 2 18 2" xfId="65"/>
    <cellStyle name="20% - 强调文字颜色 1 2 19" xfId="66"/>
    <cellStyle name="20% - 强调文字颜色 1 2 19 2" xfId="67"/>
    <cellStyle name="20% - 强调文字颜色 1 2 2" xfId="68"/>
    <cellStyle name="20% - 强调文字颜色 1 2 2 2" xfId="69"/>
    <cellStyle name="20% - 强调文字颜色 1 2 20" xfId="70"/>
    <cellStyle name="20% - 强调文字颜色 1 2 20 2" xfId="71"/>
    <cellStyle name="20% - 强调文字颜色 1 2 21" xfId="72"/>
    <cellStyle name="20% - 强调文字颜色 1 2 21 2" xfId="73"/>
    <cellStyle name="20% - 强调文字颜色 1 2 22" xfId="74"/>
    <cellStyle name="20% - 强调文字颜色 1 2 3" xfId="75"/>
    <cellStyle name="20% - 强调文字颜色 1 2 3 2" xfId="76"/>
    <cellStyle name="20% - 强调文字颜色 1 2 4" xfId="77"/>
    <cellStyle name="20% - 强调文字颜色 1 2 4 2" xfId="78"/>
    <cellStyle name="20% - 强调文字颜色 1 2 5" xfId="79"/>
    <cellStyle name="20% - 强调文字颜色 1 2 5 2" xfId="80"/>
    <cellStyle name="20% - 强调文字颜色 1 2 6" xfId="81"/>
    <cellStyle name="20% - 强调文字颜色 1 2 6 2" xfId="82"/>
    <cellStyle name="20% - 强调文字颜色 1 2 7" xfId="83"/>
    <cellStyle name="20% - 强调文字颜色 1 2 7 2" xfId="84"/>
    <cellStyle name="20% - 强调文字颜色 1 2 8" xfId="85"/>
    <cellStyle name="20% - 强调文字颜色 1 2 8 2" xfId="86"/>
    <cellStyle name="20% - 强调文字颜色 1 2 9" xfId="87"/>
    <cellStyle name="20% - 强调文字颜色 1 2 9 2" xfId="88"/>
    <cellStyle name="20% - 强调文字颜色 1 2_2017年改革发展类资金分配及绩效" xfId="89"/>
    <cellStyle name="20% - 强调文字颜色 1 3" xfId="90"/>
    <cellStyle name="20% - 强调文字颜色 1 4" xfId="91"/>
    <cellStyle name="20% - 强调文字颜色 2 2" xfId="92"/>
    <cellStyle name="20% - 强调文字颜色 2 2 10" xfId="93"/>
    <cellStyle name="20% - 强调文字颜色 2 2 10 2" xfId="94"/>
    <cellStyle name="20% - 强调文字颜色 2 2 11" xfId="95"/>
    <cellStyle name="20% - 强调文字颜色 2 2 11 2" xfId="96"/>
    <cellStyle name="20% - 强调文字颜色 2 2 12" xfId="97"/>
    <cellStyle name="20% - 强调文字颜色 2 2 12 2" xfId="98"/>
    <cellStyle name="20% - 强调文字颜色 2 2 13" xfId="99"/>
    <cellStyle name="20% - 强调文字颜色 2 2 13 2" xfId="100"/>
    <cellStyle name="20% - 强调文字颜色 2 2 14" xfId="101"/>
    <cellStyle name="20% - 强调文字颜色 2 2 14 2" xfId="102"/>
    <cellStyle name="20% - 强调文字颜色 2 2 15" xfId="103"/>
    <cellStyle name="20% - 强调文字颜色 2 2 15 2" xfId="104"/>
    <cellStyle name="20% - 强调文字颜色 2 2 16" xfId="105"/>
    <cellStyle name="20% - 强调文字颜色 2 2 16 2" xfId="106"/>
    <cellStyle name="20% - 强调文字颜色 2 2 17" xfId="107"/>
    <cellStyle name="20% - 强调文字颜色 2 2 17 2" xfId="108"/>
    <cellStyle name="20% - 强调文字颜色 2 2 18" xfId="109"/>
    <cellStyle name="20% - 强调文字颜色 2 2 18 2" xfId="110"/>
    <cellStyle name="20% - 强调文字颜色 2 2 19" xfId="111"/>
    <cellStyle name="20% - 强调文字颜色 2 2 19 2" xfId="112"/>
    <cellStyle name="20% - 强调文字颜色 2 2 2" xfId="113"/>
    <cellStyle name="20% - 强调文字颜色 2 2 2 2" xfId="114"/>
    <cellStyle name="20% - 强调文字颜色 2 2 20" xfId="115"/>
    <cellStyle name="20% - 强调文字颜色 2 2 20 2" xfId="116"/>
    <cellStyle name="20% - 强调文字颜色 2 2 21" xfId="117"/>
    <cellStyle name="20% - 强调文字颜色 2 2 21 2" xfId="118"/>
    <cellStyle name="20% - 强调文字颜色 2 2 22" xfId="119"/>
    <cellStyle name="20% - 强调文字颜色 2 2 3" xfId="120"/>
    <cellStyle name="20% - 强调文字颜色 2 2 3 2" xfId="121"/>
    <cellStyle name="20% - 强调文字颜色 2 2 4" xfId="122"/>
    <cellStyle name="20% - 强调文字颜色 2 2 4 2" xfId="123"/>
    <cellStyle name="20% - 强调文字颜色 2 2 5" xfId="124"/>
    <cellStyle name="20% - 强调文字颜色 2 2 5 2" xfId="125"/>
    <cellStyle name="20% - 强调文字颜色 2 2 6" xfId="126"/>
    <cellStyle name="20% - 强调文字颜色 2 2 6 2" xfId="127"/>
    <cellStyle name="20% - 强调文字颜色 2 2 7" xfId="128"/>
    <cellStyle name="20% - 强调文字颜色 2 2 7 2" xfId="129"/>
    <cellStyle name="20% - 强调文字颜色 2 2 8" xfId="130"/>
    <cellStyle name="20% - 强调文字颜色 2 2 8 2" xfId="131"/>
    <cellStyle name="20% - 强调文字颜色 2 2 9" xfId="132"/>
    <cellStyle name="20% - 强调文字颜色 2 2 9 2" xfId="133"/>
    <cellStyle name="20% - 强调文字颜色 2 2_2017年改革发展类资金分配及绩效" xfId="134"/>
    <cellStyle name="20% - 强调文字颜色 2 3" xfId="135"/>
    <cellStyle name="20% - 强调文字颜色 2 4" xfId="136"/>
    <cellStyle name="20% - 强调文字颜色 3 2" xfId="137"/>
    <cellStyle name="20% - 强调文字颜色 3 2 10" xfId="138"/>
    <cellStyle name="20% - 强调文字颜色 3 2 10 2" xfId="139"/>
    <cellStyle name="20% - 强调文字颜色 3 2 11" xfId="140"/>
    <cellStyle name="20% - 强调文字颜色 3 2 11 2" xfId="141"/>
    <cellStyle name="20% - 强调文字颜色 3 2 12" xfId="142"/>
    <cellStyle name="20% - 强调文字颜色 3 2 12 2" xfId="143"/>
    <cellStyle name="20% - 强调文字颜色 3 2 13" xfId="144"/>
    <cellStyle name="20% - 强调文字颜色 3 2 13 2" xfId="145"/>
    <cellStyle name="20% - 强调文字颜色 3 2 14" xfId="146"/>
    <cellStyle name="20% - 强调文字颜色 3 2 14 2" xfId="147"/>
    <cellStyle name="20% - 强调文字颜色 3 2 15" xfId="148"/>
    <cellStyle name="20% - 强调文字颜色 3 2 15 2" xfId="149"/>
    <cellStyle name="20% - 强调文字颜色 3 2 16" xfId="150"/>
    <cellStyle name="20% - 强调文字颜色 3 2 16 2" xfId="151"/>
    <cellStyle name="20% - 强调文字颜色 3 2 17" xfId="152"/>
    <cellStyle name="20% - 强调文字颜色 3 2 17 2" xfId="153"/>
    <cellStyle name="20% - 强调文字颜色 3 2 18" xfId="154"/>
    <cellStyle name="20% - 强调文字颜色 3 2 18 2" xfId="155"/>
    <cellStyle name="20% - 强调文字颜色 3 2 19" xfId="156"/>
    <cellStyle name="20% - 强调文字颜色 3 2 19 2" xfId="157"/>
    <cellStyle name="20% - 强调文字颜色 3 2 2" xfId="158"/>
    <cellStyle name="20% - 强调文字颜色 3 2 2 2" xfId="159"/>
    <cellStyle name="20% - 强调文字颜色 3 2 20" xfId="160"/>
    <cellStyle name="20% - 强调文字颜色 3 2 20 2" xfId="161"/>
    <cellStyle name="20% - 强调文字颜色 3 2 21" xfId="162"/>
    <cellStyle name="20% - 强调文字颜色 3 2 21 2" xfId="163"/>
    <cellStyle name="20% - 强调文字颜色 3 2 22" xfId="164"/>
    <cellStyle name="20% - 强调文字颜色 3 2 3" xfId="165"/>
    <cellStyle name="20% - 强调文字颜色 3 2 3 2" xfId="166"/>
    <cellStyle name="20% - 强调文字颜色 3 2 4" xfId="167"/>
    <cellStyle name="20% - 强调文字颜色 3 2 4 2" xfId="168"/>
    <cellStyle name="20% - 强调文字颜色 3 2 5" xfId="169"/>
    <cellStyle name="20% - 强调文字颜色 3 2 5 2" xfId="170"/>
    <cellStyle name="20% - 强调文字颜色 3 2 6" xfId="171"/>
    <cellStyle name="20% - 强调文字颜色 3 2 6 2" xfId="172"/>
    <cellStyle name="20% - 强调文字颜色 3 2 7" xfId="173"/>
    <cellStyle name="20% - 强调文字颜色 3 2 7 2" xfId="174"/>
    <cellStyle name="20% - 强调文字颜色 3 2 8" xfId="175"/>
    <cellStyle name="20% - 强调文字颜色 3 2 8 2" xfId="176"/>
    <cellStyle name="20% - 强调文字颜色 3 2 9" xfId="177"/>
    <cellStyle name="20% - 强调文字颜色 3 2 9 2" xfId="178"/>
    <cellStyle name="20% - 强调文字颜色 3 2_2017年改革发展类资金分配及绩效" xfId="179"/>
    <cellStyle name="20% - 强调文字颜色 3 3" xfId="180"/>
    <cellStyle name="20% - 强调文字颜色 3 4" xfId="181"/>
    <cellStyle name="20% - 强调文字颜色 4 2" xfId="182"/>
    <cellStyle name="20% - 强调文字颜色 4 2 10" xfId="183"/>
    <cellStyle name="20% - 强调文字颜色 4 2 10 2" xfId="184"/>
    <cellStyle name="20% - 强调文字颜色 4 2 11" xfId="185"/>
    <cellStyle name="20% - 强调文字颜色 4 2 11 2" xfId="186"/>
    <cellStyle name="20% - 强调文字颜色 4 2 12" xfId="187"/>
    <cellStyle name="20% - 强调文字颜色 4 2 12 2" xfId="188"/>
    <cellStyle name="20% - 强调文字颜色 4 2 13" xfId="189"/>
    <cellStyle name="20% - 强调文字颜色 4 2 13 2" xfId="190"/>
    <cellStyle name="20% - 强调文字颜色 4 2 14" xfId="191"/>
    <cellStyle name="20% - 强调文字颜色 4 2 14 2" xfId="192"/>
    <cellStyle name="20% - 强调文字颜色 4 2 15" xfId="193"/>
    <cellStyle name="20% - 强调文字颜色 4 2 15 2" xfId="194"/>
    <cellStyle name="20% - 强调文字颜色 4 2 16" xfId="195"/>
    <cellStyle name="20% - 强调文字颜色 4 2 16 2" xfId="196"/>
    <cellStyle name="20% - 强调文字颜色 4 2 17" xfId="197"/>
    <cellStyle name="20% - 强调文字颜色 4 2 17 2" xfId="198"/>
    <cellStyle name="20% - 强调文字颜色 4 2 18" xfId="199"/>
    <cellStyle name="20% - 强调文字颜色 4 2 18 2" xfId="200"/>
    <cellStyle name="20% - 强调文字颜色 4 2 19" xfId="201"/>
    <cellStyle name="20% - 强调文字颜色 4 2 19 2" xfId="202"/>
    <cellStyle name="20% - 强调文字颜色 4 2 2" xfId="203"/>
    <cellStyle name="20% - 强调文字颜色 4 2 2 2" xfId="204"/>
    <cellStyle name="20% - 强调文字颜色 4 2 20" xfId="205"/>
    <cellStyle name="20% - 强调文字颜色 4 2 20 2" xfId="206"/>
    <cellStyle name="20% - 强调文字颜色 4 2 21" xfId="207"/>
    <cellStyle name="20% - 强调文字颜色 4 2 21 2" xfId="208"/>
    <cellStyle name="20% - 强调文字颜色 4 2 22" xfId="209"/>
    <cellStyle name="20% - 强调文字颜色 4 2 3" xfId="210"/>
    <cellStyle name="20% - 强调文字颜色 4 2 3 2" xfId="211"/>
    <cellStyle name="20% - 强调文字颜色 4 2 4" xfId="212"/>
    <cellStyle name="20% - 强调文字颜色 4 2 4 2" xfId="213"/>
    <cellStyle name="20% - 强调文字颜色 4 2 5" xfId="214"/>
    <cellStyle name="20% - 强调文字颜色 4 2 5 2" xfId="215"/>
    <cellStyle name="20% - 强调文字颜色 4 2 6" xfId="216"/>
    <cellStyle name="20% - 强调文字颜色 4 2 6 2" xfId="217"/>
    <cellStyle name="20% - 强调文字颜色 4 2 7" xfId="218"/>
    <cellStyle name="20% - 强调文字颜色 4 2 7 2" xfId="219"/>
    <cellStyle name="20% - 强调文字颜色 4 2 8" xfId="220"/>
    <cellStyle name="20% - 强调文字颜色 4 2 8 2" xfId="221"/>
    <cellStyle name="20% - 强调文字颜色 4 2 9" xfId="222"/>
    <cellStyle name="20% - 强调文字颜色 4 2 9 2" xfId="223"/>
    <cellStyle name="20% - 强调文字颜色 4 2_2017年改革发展类资金分配及绩效" xfId="224"/>
    <cellStyle name="20% - 强调文字颜色 4 3" xfId="225"/>
    <cellStyle name="20% - 强调文字颜色 4 4" xfId="226"/>
    <cellStyle name="20% - 强调文字颜色 5 2" xfId="227"/>
    <cellStyle name="20% - 强调文字颜色 5 2 10" xfId="228"/>
    <cellStyle name="20% - 强调文字颜色 5 2 10 2" xfId="229"/>
    <cellStyle name="20% - 强调文字颜色 5 2 11" xfId="230"/>
    <cellStyle name="20% - 强调文字颜色 5 2 11 2" xfId="231"/>
    <cellStyle name="20% - 强调文字颜色 5 2 12" xfId="232"/>
    <cellStyle name="20% - 强调文字颜色 5 2 12 2" xfId="233"/>
    <cellStyle name="20% - 强调文字颜色 5 2 13" xfId="234"/>
    <cellStyle name="20% - 强调文字颜色 5 2 13 2" xfId="235"/>
    <cellStyle name="20% - 强调文字颜色 5 2 14" xfId="236"/>
    <cellStyle name="20% - 强调文字颜色 5 2 14 2" xfId="237"/>
    <cellStyle name="20% - 强调文字颜色 5 2 15" xfId="238"/>
    <cellStyle name="20% - 强调文字颜色 5 2 15 2" xfId="239"/>
    <cellStyle name="20% - 强调文字颜色 5 2 16" xfId="240"/>
    <cellStyle name="20% - 强调文字颜色 5 2 16 2" xfId="241"/>
    <cellStyle name="20% - 强调文字颜色 5 2 17" xfId="242"/>
    <cellStyle name="20% - 强调文字颜色 5 2 17 2" xfId="243"/>
    <cellStyle name="20% - 强调文字颜色 5 2 18" xfId="244"/>
    <cellStyle name="20% - 强调文字颜色 5 2 18 2" xfId="245"/>
    <cellStyle name="20% - 强调文字颜色 5 2 19" xfId="246"/>
    <cellStyle name="20% - 强调文字颜色 5 2 19 2" xfId="247"/>
    <cellStyle name="20% - 强调文字颜色 5 2 2" xfId="248"/>
    <cellStyle name="20% - 强调文字颜色 5 2 2 2" xfId="249"/>
    <cellStyle name="20% - 强调文字颜色 5 2 20" xfId="250"/>
    <cellStyle name="20% - 强调文字颜色 5 2 20 2" xfId="251"/>
    <cellStyle name="20% - 强调文字颜色 5 2 21" xfId="252"/>
    <cellStyle name="20% - 强调文字颜色 5 2 21 2" xfId="253"/>
    <cellStyle name="20% - 强调文字颜色 5 2 22" xfId="254"/>
    <cellStyle name="20% - 强调文字颜色 5 2 3" xfId="255"/>
    <cellStyle name="20% - 强调文字颜色 5 2 3 2" xfId="256"/>
    <cellStyle name="20% - 强调文字颜色 5 2 4" xfId="257"/>
    <cellStyle name="20% - 强调文字颜色 5 2 4 2" xfId="258"/>
    <cellStyle name="20% - 强调文字颜色 5 2 5" xfId="259"/>
    <cellStyle name="20% - 强调文字颜色 5 2 5 2" xfId="260"/>
    <cellStyle name="20% - 强调文字颜色 5 2 6" xfId="261"/>
    <cellStyle name="20% - 强调文字颜色 5 2 6 2" xfId="262"/>
    <cellStyle name="20% - 强调文字颜色 5 2 7" xfId="263"/>
    <cellStyle name="20% - 强调文字颜色 5 2 7 2" xfId="264"/>
    <cellStyle name="20% - 强调文字颜色 5 2 8" xfId="265"/>
    <cellStyle name="20% - 强调文字颜色 5 2 8 2" xfId="266"/>
    <cellStyle name="20% - 强调文字颜色 5 2 9" xfId="267"/>
    <cellStyle name="20% - 强调文字颜色 5 2 9 2" xfId="268"/>
    <cellStyle name="20% - 强调文字颜色 5 2_2017年改革发展类资金分配及绩效" xfId="269"/>
    <cellStyle name="20% - 强调文字颜色 5 3" xfId="270"/>
    <cellStyle name="20% - 强调文字颜色 5 4" xfId="271"/>
    <cellStyle name="20% - 强调文字颜色 6 2" xfId="272"/>
    <cellStyle name="20% - 强调文字颜色 6 2 10" xfId="273"/>
    <cellStyle name="20% - 强调文字颜色 6 2 10 2" xfId="274"/>
    <cellStyle name="20% - 强调文字颜色 6 2 11" xfId="275"/>
    <cellStyle name="20% - 强调文字颜色 6 2 11 2" xfId="276"/>
    <cellStyle name="20% - 强调文字颜色 6 2 12" xfId="277"/>
    <cellStyle name="20% - 强调文字颜色 6 2 12 2" xfId="278"/>
    <cellStyle name="20% - 强调文字颜色 6 2 13" xfId="279"/>
    <cellStyle name="20% - 强调文字颜色 6 2 13 2" xfId="280"/>
    <cellStyle name="20% - 强调文字颜色 6 2 14" xfId="281"/>
    <cellStyle name="20% - 强调文字颜色 6 2 14 2" xfId="282"/>
    <cellStyle name="20% - 强调文字颜色 6 2 15" xfId="283"/>
    <cellStyle name="20% - 强调文字颜色 6 2 15 2" xfId="284"/>
    <cellStyle name="20% - 强调文字颜色 6 2 16" xfId="285"/>
    <cellStyle name="20% - 强调文字颜色 6 2 16 2" xfId="286"/>
    <cellStyle name="20% - 强调文字颜色 6 2 17" xfId="287"/>
    <cellStyle name="20% - 强调文字颜色 6 2 17 2" xfId="288"/>
    <cellStyle name="20% - 强调文字颜色 6 2 18" xfId="289"/>
    <cellStyle name="20% - 强调文字颜色 6 2 18 2" xfId="290"/>
    <cellStyle name="20% - 强调文字颜色 6 2 19" xfId="291"/>
    <cellStyle name="20% - 强调文字颜色 6 2 19 2" xfId="292"/>
    <cellStyle name="20% - 强调文字颜色 6 2 2" xfId="293"/>
    <cellStyle name="20% - 强调文字颜色 6 2 2 2" xfId="294"/>
    <cellStyle name="20% - 强调文字颜色 6 2 20" xfId="295"/>
    <cellStyle name="20% - 强调文字颜色 6 2 20 2" xfId="296"/>
    <cellStyle name="20% - 强调文字颜色 6 2 21" xfId="297"/>
    <cellStyle name="20% - 强调文字颜色 6 2 21 2" xfId="298"/>
    <cellStyle name="20% - 强调文字颜色 6 2 22" xfId="299"/>
    <cellStyle name="20% - 强调文字颜色 6 2 3" xfId="300"/>
    <cellStyle name="20% - 强调文字颜色 6 2 3 2" xfId="301"/>
    <cellStyle name="20% - 强调文字颜色 6 2 4" xfId="302"/>
    <cellStyle name="20% - 强调文字颜色 6 2 4 2" xfId="303"/>
    <cellStyle name="20% - 强调文字颜色 6 2 5" xfId="304"/>
    <cellStyle name="20% - 强调文字颜色 6 2 5 2" xfId="305"/>
    <cellStyle name="20% - 强调文字颜色 6 2 6" xfId="306"/>
    <cellStyle name="20% - 强调文字颜色 6 2 6 2" xfId="307"/>
    <cellStyle name="20% - 强调文字颜色 6 2 7" xfId="308"/>
    <cellStyle name="20% - 强调文字颜色 6 2 7 2" xfId="309"/>
    <cellStyle name="20% - 强调文字颜色 6 2 8" xfId="310"/>
    <cellStyle name="20% - 强调文字颜色 6 2 8 2" xfId="311"/>
    <cellStyle name="20% - 强调文字颜色 6 2 9" xfId="312"/>
    <cellStyle name="20% - 强调文字颜色 6 2 9 2" xfId="313"/>
    <cellStyle name="20% - 强调文字颜色 6 2_2017年改革发展类资金分配及绩效" xfId="314"/>
    <cellStyle name="20% - 强调文字颜色 6 3" xfId="315"/>
    <cellStyle name="20% - 强调文字颜色 6 4" xfId="316"/>
    <cellStyle name="40% - Accent1" xfId="317"/>
    <cellStyle name="40% - Accent1 2" xfId="318"/>
    <cellStyle name="40% - Accent2" xfId="319"/>
    <cellStyle name="40% - Accent2 2" xfId="320"/>
    <cellStyle name="40% - Accent3" xfId="321"/>
    <cellStyle name="40% - Accent3 2" xfId="322"/>
    <cellStyle name="40% - Accent4" xfId="323"/>
    <cellStyle name="40% - Accent4 2" xfId="324"/>
    <cellStyle name="40% - Accent5" xfId="325"/>
    <cellStyle name="40% - Accent5 2" xfId="326"/>
    <cellStyle name="40% - Accent6" xfId="327"/>
    <cellStyle name="40% - Accent6 2" xfId="328"/>
    <cellStyle name="40% - 强调文字颜色 1 2" xfId="329"/>
    <cellStyle name="40% - 强调文字颜色 1 2 10" xfId="330"/>
    <cellStyle name="40% - 强调文字颜色 1 2 10 2" xfId="331"/>
    <cellStyle name="40% - 强调文字颜色 1 2 11" xfId="332"/>
    <cellStyle name="40% - 强调文字颜色 1 2 11 2" xfId="333"/>
    <cellStyle name="40% - 强调文字颜色 1 2 12" xfId="334"/>
    <cellStyle name="40% - 强调文字颜色 1 2 12 2" xfId="335"/>
    <cellStyle name="40% - 强调文字颜色 1 2 13" xfId="336"/>
    <cellStyle name="40% - 强调文字颜色 1 2 13 2" xfId="337"/>
    <cellStyle name="40% - 强调文字颜色 1 2 14" xfId="338"/>
    <cellStyle name="40% - 强调文字颜色 1 2 14 2" xfId="339"/>
    <cellStyle name="40% - 强调文字颜色 1 2 15" xfId="340"/>
    <cellStyle name="40% - 强调文字颜色 1 2 15 2" xfId="341"/>
    <cellStyle name="40% - 强调文字颜色 1 2 16" xfId="342"/>
    <cellStyle name="40% - 强调文字颜色 1 2 16 2" xfId="343"/>
    <cellStyle name="40% - 强调文字颜色 1 2 17" xfId="344"/>
    <cellStyle name="40% - 强调文字颜色 1 2 17 2" xfId="345"/>
    <cellStyle name="40% - 强调文字颜色 1 2 18" xfId="346"/>
    <cellStyle name="40% - 强调文字颜色 1 2 18 2" xfId="347"/>
    <cellStyle name="40% - 强调文字颜色 1 2 19" xfId="348"/>
    <cellStyle name="40% - 强调文字颜色 1 2 19 2" xfId="349"/>
    <cellStyle name="40% - 强调文字颜色 1 2 2" xfId="350"/>
    <cellStyle name="40% - 强调文字颜色 1 2 2 2" xfId="351"/>
    <cellStyle name="40% - 强调文字颜色 1 2 20" xfId="352"/>
    <cellStyle name="40% - 强调文字颜色 1 2 20 2" xfId="353"/>
    <cellStyle name="40% - 强调文字颜色 1 2 21" xfId="354"/>
    <cellStyle name="40% - 强调文字颜色 1 2 21 2" xfId="355"/>
    <cellStyle name="40% - 强调文字颜色 1 2 22" xfId="356"/>
    <cellStyle name="40% - 强调文字颜色 1 2 3" xfId="357"/>
    <cellStyle name="40% - 强调文字颜色 1 2 3 2" xfId="358"/>
    <cellStyle name="40% - 强调文字颜色 1 2 4" xfId="359"/>
    <cellStyle name="40% - 强调文字颜色 1 2 4 2" xfId="360"/>
    <cellStyle name="40% - 强调文字颜色 1 2 5" xfId="361"/>
    <cellStyle name="40% - 强调文字颜色 1 2 5 2" xfId="362"/>
    <cellStyle name="40% - 强调文字颜色 1 2 6" xfId="363"/>
    <cellStyle name="40% - 强调文字颜色 1 2 6 2" xfId="364"/>
    <cellStyle name="40% - 强调文字颜色 1 2 7" xfId="365"/>
    <cellStyle name="40% - 强调文字颜色 1 2 7 2" xfId="366"/>
    <cellStyle name="40% - 强调文字颜色 1 2 8" xfId="367"/>
    <cellStyle name="40% - 强调文字颜色 1 2 8 2" xfId="368"/>
    <cellStyle name="40% - 强调文字颜色 1 2 9" xfId="369"/>
    <cellStyle name="40% - 强调文字颜色 1 2 9 2" xfId="370"/>
    <cellStyle name="40% - 强调文字颜色 1 2_2017年改革发展类资金分配及绩效" xfId="371"/>
    <cellStyle name="40% - 强调文字颜色 1 3" xfId="372"/>
    <cellStyle name="40% - 强调文字颜色 1 4" xfId="373"/>
    <cellStyle name="40% - 强调文字颜色 2 2" xfId="374"/>
    <cellStyle name="40% - 强调文字颜色 2 2 10" xfId="375"/>
    <cellStyle name="40% - 强调文字颜色 2 2 10 2" xfId="376"/>
    <cellStyle name="40% - 强调文字颜色 2 2 11" xfId="377"/>
    <cellStyle name="40% - 强调文字颜色 2 2 11 2" xfId="378"/>
    <cellStyle name="40% - 强调文字颜色 2 2 12" xfId="379"/>
    <cellStyle name="40% - 强调文字颜色 2 2 12 2" xfId="380"/>
    <cellStyle name="40% - 强调文字颜色 2 2 13" xfId="381"/>
    <cellStyle name="40% - 强调文字颜色 2 2 13 2" xfId="382"/>
    <cellStyle name="40% - 强调文字颜色 2 2 14" xfId="383"/>
    <cellStyle name="40% - 强调文字颜色 2 2 14 2" xfId="384"/>
    <cellStyle name="40% - 强调文字颜色 2 2 15" xfId="385"/>
    <cellStyle name="40% - 强调文字颜色 2 2 15 2" xfId="386"/>
    <cellStyle name="40% - 强调文字颜色 2 2 16" xfId="387"/>
    <cellStyle name="40% - 强调文字颜色 2 2 16 2" xfId="388"/>
    <cellStyle name="40% - 强调文字颜色 2 2 17" xfId="389"/>
    <cellStyle name="40% - 强调文字颜色 2 2 17 2" xfId="390"/>
    <cellStyle name="40% - 强调文字颜色 2 2 18" xfId="391"/>
    <cellStyle name="40% - 强调文字颜色 2 2 18 2" xfId="392"/>
    <cellStyle name="40% - 强调文字颜色 2 2 19" xfId="393"/>
    <cellStyle name="40% - 强调文字颜色 2 2 19 2" xfId="394"/>
    <cellStyle name="40% - 强调文字颜色 2 2 2" xfId="395"/>
    <cellStyle name="40% - 强调文字颜色 2 2 2 2" xfId="396"/>
    <cellStyle name="40% - 强调文字颜色 2 2 20" xfId="397"/>
    <cellStyle name="40% - 强调文字颜色 2 2 20 2" xfId="398"/>
    <cellStyle name="40% - 强调文字颜色 2 2 21" xfId="399"/>
    <cellStyle name="40% - 强调文字颜色 2 2 21 2" xfId="400"/>
    <cellStyle name="40% - 强调文字颜色 2 2 22" xfId="401"/>
    <cellStyle name="40% - 强调文字颜色 2 2 3" xfId="402"/>
    <cellStyle name="40% - 强调文字颜色 2 2 3 2" xfId="403"/>
    <cellStyle name="40% - 强调文字颜色 2 2 4" xfId="404"/>
    <cellStyle name="40% - 强调文字颜色 2 2 4 2" xfId="405"/>
    <cellStyle name="40% - 强调文字颜色 2 2 5" xfId="406"/>
    <cellStyle name="40% - 强调文字颜色 2 2 5 2" xfId="407"/>
    <cellStyle name="40% - 强调文字颜色 2 2 6" xfId="408"/>
    <cellStyle name="40% - 强调文字颜色 2 2 6 2" xfId="409"/>
    <cellStyle name="40% - 强调文字颜色 2 2 7" xfId="410"/>
    <cellStyle name="40% - 强调文字颜色 2 2 7 2" xfId="411"/>
    <cellStyle name="40% - 强调文字颜色 2 2 8" xfId="412"/>
    <cellStyle name="40% - 强调文字颜色 2 2 8 2" xfId="413"/>
    <cellStyle name="40% - 强调文字颜色 2 2 9" xfId="414"/>
    <cellStyle name="40% - 强调文字颜色 2 2 9 2" xfId="415"/>
    <cellStyle name="40% - 强调文字颜色 2 2_2017年改革发展类资金分配及绩效" xfId="416"/>
    <cellStyle name="40% - 强调文字颜色 2 3" xfId="417"/>
    <cellStyle name="40% - 强调文字颜色 2 4" xfId="418"/>
    <cellStyle name="40% - 强调文字颜色 3 2" xfId="419"/>
    <cellStyle name="40% - 强调文字颜色 3 2 10" xfId="420"/>
    <cellStyle name="40% - 强调文字颜色 3 2 10 2" xfId="421"/>
    <cellStyle name="40% - 强调文字颜色 3 2 11" xfId="422"/>
    <cellStyle name="40% - 强调文字颜色 3 2 11 2" xfId="423"/>
    <cellStyle name="40% - 强调文字颜色 3 2 12" xfId="424"/>
    <cellStyle name="40% - 强调文字颜色 3 2 12 2" xfId="425"/>
    <cellStyle name="40% - 强调文字颜色 3 2 13" xfId="426"/>
    <cellStyle name="40% - 强调文字颜色 3 2 13 2" xfId="427"/>
    <cellStyle name="40% - 强调文字颜色 3 2 14" xfId="428"/>
    <cellStyle name="40% - 强调文字颜色 3 2 14 2" xfId="429"/>
    <cellStyle name="40% - 强调文字颜色 3 2 15" xfId="430"/>
    <cellStyle name="40% - 强调文字颜色 3 2 15 2" xfId="431"/>
    <cellStyle name="40% - 强调文字颜色 3 2 16" xfId="432"/>
    <cellStyle name="40% - 强调文字颜色 3 2 16 2" xfId="433"/>
    <cellStyle name="40% - 强调文字颜色 3 2 17" xfId="434"/>
    <cellStyle name="40% - 强调文字颜色 3 2 17 2" xfId="435"/>
    <cellStyle name="40% - 强调文字颜色 3 2 18" xfId="436"/>
    <cellStyle name="40% - 强调文字颜色 3 2 18 2" xfId="437"/>
    <cellStyle name="40% - 强调文字颜色 3 2 19" xfId="438"/>
    <cellStyle name="40% - 强调文字颜色 3 2 19 2" xfId="439"/>
    <cellStyle name="40% - 强调文字颜色 3 2 2" xfId="440"/>
    <cellStyle name="40% - 强调文字颜色 3 2 2 2" xfId="441"/>
    <cellStyle name="40% - 强调文字颜色 3 2 20" xfId="442"/>
    <cellStyle name="40% - 强调文字颜色 3 2 20 2" xfId="443"/>
    <cellStyle name="40% - 强调文字颜色 3 2 21" xfId="444"/>
    <cellStyle name="40% - 强调文字颜色 3 2 21 2" xfId="445"/>
    <cellStyle name="40% - 强调文字颜色 3 2 22" xfId="446"/>
    <cellStyle name="40% - 强调文字颜色 3 2 3" xfId="447"/>
    <cellStyle name="40% - 强调文字颜色 3 2 3 2" xfId="448"/>
    <cellStyle name="40% - 强调文字颜色 3 2 4" xfId="449"/>
    <cellStyle name="40% - 强调文字颜色 3 2 4 2" xfId="450"/>
    <cellStyle name="40% - 强调文字颜色 3 2 5" xfId="451"/>
    <cellStyle name="40% - 强调文字颜色 3 2 5 2" xfId="452"/>
    <cellStyle name="40% - 强调文字颜色 3 2 6" xfId="453"/>
    <cellStyle name="40% - 强调文字颜色 3 2 6 2" xfId="454"/>
    <cellStyle name="40% - 强调文字颜色 3 2 7" xfId="455"/>
    <cellStyle name="40% - 强调文字颜色 3 2 7 2" xfId="456"/>
    <cellStyle name="40% - 强调文字颜色 3 2 8" xfId="457"/>
    <cellStyle name="40% - 强调文字颜色 3 2 8 2" xfId="458"/>
    <cellStyle name="40% - 强调文字颜色 3 2 9" xfId="459"/>
    <cellStyle name="40% - 强调文字颜色 3 2 9 2" xfId="460"/>
    <cellStyle name="40% - 强调文字颜色 3 2_2017年改革发展类资金分配及绩效" xfId="461"/>
    <cellStyle name="40% - 强调文字颜色 3 3" xfId="462"/>
    <cellStyle name="40% - 强调文字颜色 3 4" xfId="463"/>
    <cellStyle name="40% - 强调文字颜色 4 2" xfId="464"/>
    <cellStyle name="40% - 强调文字颜色 4 2 10" xfId="465"/>
    <cellStyle name="40% - 强调文字颜色 4 2 10 2" xfId="466"/>
    <cellStyle name="40% - 强调文字颜色 4 2 11" xfId="467"/>
    <cellStyle name="40% - 强调文字颜色 4 2 11 2" xfId="468"/>
    <cellStyle name="40% - 强调文字颜色 4 2 12" xfId="469"/>
    <cellStyle name="40% - 强调文字颜色 4 2 12 2" xfId="470"/>
    <cellStyle name="40% - 强调文字颜色 4 2 13" xfId="471"/>
    <cellStyle name="40% - 强调文字颜色 4 2 13 2" xfId="472"/>
    <cellStyle name="40% - 强调文字颜色 4 2 14" xfId="473"/>
    <cellStyle name="40% - 强调文字颜色 4 2 14 2" xfId="474"/>
    <cellStyle name="40% - 强调文字颜色 4 2 15" xfId="475"/>
    <cellStyle name="40% - 强调文字颜色 4 2 15 2" xfId="476"/>
    <cellStyle name="40% - 强调文字颜色 4 2 16" xfId="477"/>
    <cellStyle name="40% - 强调文字颜色 4 2 16 2" xfId="478"/>
    <cellStyle name="40% - 强调文字颜色 4 2 17" xfId="479"/>
    <cellStyle name="40% - 强调文字颜色 4 2 17 2" xfId="480"/>
    <cellStyle name="40% - 强调文字颜色 4 2 18" xfId="481"/>
    <cellStyle name="40% - 强调文字颜色 4 2 18 2" xfId="482"/>
    <cellStyle name="40% - 强调文字颜色 4 2 19" xfId="483"/>
    <cellStyle name="40% - 强调文字颜色 4 2 19 2" xfId="484"/>
    <cellStyle name="40% - 强调文字颜色 4 2 2" xfId="485"/>
    <cellStyle name="40% - 强调文字颜色 4 2 2 2" xfId="486"/>
    <cellStyle name="40% - 强调文字颜色 4 2 20" xfId="487"/>
    <cellStyle name="40% - 强调文字颜色 4 2 20 2" xfId="488"/>
    <cellStyle name="40% - 强调文字颜色 4 2 21" xfId="489"/>
    <cellStyle name="40% - 强调文字颜色 4 2 21 2" xfId="490"/>
    <cellStyle name="40% - 强调文字颜色 4 2 22" xfId="491"/>
    <cellStyle name="40% - 强调文字颜色 4 2 3" xfId="492"/>
    <cellStyle name="40% - 强调文字颜色 4 2 3 2" xfId="493"/>
    <cellStyle name="40% - 强调文字颜色 4 2 4" xfId="494"/>
    <cellStyle name="40% - 强调文字颜色 4 2 4 2" xfId="495"/>
    <cellStyle name="40% - 强调文字颜色 4 2 5" xfId="496"/>
    <cellStyle name="40% - 强调文字颜色 4 2 5 2" xfId="497"/>
    <cellStyle name="40% - 强调文字颜色 4 2 6" xfId="498"/>
    <cellStyle name="40% - 强调文字颜色 4 2 6 2" xfId="499"/>
    <cellStyle name="40% - 强调文字颜色 4 2 7" xfId="500"/>
    <cellStyle name="40% - 强调文字颜色 4 2 7 2" xfId="501"/>
    <cellStyle name="40% - 强调文字颜色 4 2 8" xfId="502"/>
    <cellStyle name="40% - 强调文字颜色 4 2 8 2" xfId="503"/>
    <cellStyle name="40% - 强调文字颜色 4 2 9" xfId="504"/>
    <cellStyle name="40% - 强调文字颜色 4 2 9 2" xfId="505"/>
    <cellStyle name="40% - 强调文字颜色 4 2_2017年改革发展类资金分配及绩效" xfId="506"/>
    <cellStyle name="40% - 强调文字颜色 4 3" xfId="507"/>
    <cellStyle name="40% - 强调文字颜色 4 4" xfId="508"/>
    <cellStyle name="40% - 强调文字颜色 5 2" xfId="509"/>
    <cellStyle name="40% - 强调文字颜色 5 2 10" xfId="510"/>
    <cellStyle name="40% - 强调文字颜色 5 2 10 2" xfId="511"/>
    <cellStyle name="40% - 强调文字颜色 5 2 11" xfId="512"/>
    <cellStyle name="40% - 强调文字颜色 5 2 11 2" xfId="513"/>
    <cellStyle name="40% - 强调文字颜色 5 2 12" xfId="514"/>
    <cellStyle name="40% - 强调文字颜色 5 2 12 2" xfId="515"/>
    <cellStyle name="40% - 强调文字颜色 5 2 13" xfId="516"/>
    <cellStyle name="40% - 强调文字颜色 5 2 13 2" xfId="517"/>
    <cellStyle name="40% - 强调文字颜色 5 2 14" xfId="518"/>
    <cellStyle name="40% - 强调文字颜色 5 2 14 2" xfId="519"/>
    <cellStyle name="40% - 强调文字颜色 5 2 15" xfId="520"/>
    <cellStyle name="40% - 强调文字颜色 5 2 15 2" xfId="521"/>
    <cellStyle name="40% - 强调文字颜色 5 2 16" xfId="522"/>
    <cellStyle name="40% - 强调文字颜色 5 2 16 2" xfId="523"/>
    <cellStyle name="40% - 强调文字颜色 5 2 17" xfId="524"/>
    <cellStyle name="40% - 强调文字颜色 5 2 17 2" xfId="525"/>
    <cellStyle name="40% - 强调文字颜色 5 2 18" xfId="526"/>
    <cellStyle name="40% - 强调文字颜色 5 2 18 2" xfId="527"/>
    <cellStyle name="40% - 强调文字颜色 5 2 19" xfId="528"/>
    <cellStyle name="40% - 强调文字颜色 5 2 19 2" xfId="529"/>
    <cellStyle name="40% - 强调文字颜色 5 2 2" xfId="530"/>
    <cellStyle name="40% - 强调文字颜色 5 2 2 2" xfId="531"/>
    <cellStyle name="40% - 强调文字颜色 5 2 20" xfId="532"/>
    <cellStyle name="40% - 强调文字颜色 5 2 20 2" xfId="533"/>
    <cellStyle name="40% - 强调文字颜色 5 2 21" xfId="534"/>
    <cellStyle name="40% - 强调文字颜色 5 2 21 2" xfId="535"/>
    <cellStyle name="40% - 强调文字颜色 5 2 22" xfId="536"/>
    <cellStyle name="40% - 强调文字颜色 5 2 3" xfId="537"/>
    <cellStyle name="40% - 强调文字颜色 5 2 3 2" xfId="538"/>
    <cellStyle name="40% - 强调文字颜色 5 2 4" xfId="539"/>
    <cellStyle name="40% - 强调文字颜色 5 2 4 2" xfId="540"/>
    <cellStyle name="40% - 强调文字颜色 5 2 5" xfId="541"/>
    <cellStyle name="40% - 强调文字颜色 5 2 5 2" xfId="542"/>
    <cellStyle name="40% - 强调文字颜色 5 2 6" xfId="543"/>
    <cellStyle name="40% - 强调文字颜色 5 2 6 2" xfId="544"/>
    <cellStyle name="40% - 强调文字颜色 5 2 7" xfId="545"/>
    <cellStyle name="40% - 强调文字颜色 5 2 7 2" xfId="546"/>
    <cellStyle name="40% - 强调文字颜色 5 2 8" xfId="547"/>
    <cellStyle name="40% - 强调文字颜色 5 2 8 2" xfId="548"/>
    <cellStyle name="40% - 强调文字颜色 5 2 9" xfId="549"/>
    <cellStyle name="40% - 强调文字颜色 5 2 9 2" xfId="550"/>
    <cellStyle name="40% - 强调文字颜色 5 2_2017年改革发展类资金分配及绩效" xfId="551"/>
    <cellStyle name="40% - 强调文字颜色 5 3" xfId="552"/>
    <cellStyle name="40% - 强调文字颜色 5 4" xfId="553"/>
    <cellStyle name="40% - 强调文字颜色 6 2" xfId="554"/>
    <cellStyle name="40% - 强调文字颜色 6 2 10" xfId="555"/>
    <cellStyle name="40% - 强调文字颜色 6 2 10 2" xfId="556"/>
    <cellStyle name="40% - 强调文字颜色 6 2 11" xfId="557"/>
    <cellStyle name="40% - 强调文字颜色 6 2 11 2" xfId="558"/>
    <cellStyle name="40% - 强调文字颜色 6 2 12" xfId="559"/>
    <cellStyle name="40% - 强调文字颜色 6 2 12 2" xfId="560"/>
    <cellStyle name="40% - 强调文字颜色 6 2 13" xfId="561"/>
    <cellStyle name="40% - 强调文字颜色 6 2 13 2" xfId="562"/>
    <cellStyle name="40% - 强调文字颜色 6 2 14" xfId="563"/>
    <cellStyle name="40% - 强调文字颜色 6 2 14 2" xfId="564"/>
    <cellStyle name="40% - 强调文字颜色 6 2 15" xfId="565"/>
    <cellStyle name="40% - 强调文字颜色 6 2 15 2" xfId="566"/>
    <cellStyle name="40% - 强调文字颜色 6 2 16" xfId="567"/>
    <cellStyle name="40% - 强调文字颜色 6 2 16 2" xfId="568"/>
    <cellStyle name="40% - 强调文字颜色 6 2 17" xfId="569"/>
    <cellStyle name="40% - 强调文字颜色 6 2 17 2" xfId="570"/>
    <cellStyle name="40% - 强调文字颜色 6 2 18" xfId="571"/>
    <cellStyle name="40% - 强调文字颜色 6 2 18 2" xfId="572"/>
    <cellStyle name="40% - 强调文字颜色 6 2 19" xfId="573"/>
    <cellStyle name="40% - 强调文字颜色 6 2 19 2" xfId="574"/>
    <cellStyle name="40% - 强调文字颜色 6 2 2" xfId="575"/>
    <cellStyle name="40% - 强调文字颜色 6 2 2 2" xfId="576"/>
    <cellStyle name="40% - 强调文字颜色 6 2 20" xfId="577"/>
    <cellStyle name="40% - 强调文字颜色 6 2 20 2" xfId="578"/>
    <cellStyle name="40% - 强调文字颜色 6 2 21" xfId="579"/>
    <cellStyle name="40% - 强调文字颜色 6 2 21 2" xfId="580"/>
    <cellStyle name="40% - 强调文字颜色 6 2 22" xfId="581"/>
    <cellStyle name="40% - 强调文字颜色 6 2 3" xfId="582"/>
    <cellStyle name="40% - 强调文字颜色 6 2 3 2" xfId="583"/>
    <cellStyle name="40% - 强调文字颜色 6 2 4" xfId="584"/>
    <cellStyle name="40% - 强调文字颜色 6 2 4 2" xfId="585"/>
    <cellStyle name="40% - 强调文字颜色 6 2 5" xfId="586"/>
    <cellStyle name="40% - 强调文字颜色 6 2 5 2" xfId="587"/>
    <cellStyle name="40% - 强调文字颜色 6 2 6" xfId="588"/>
    <cellStyle name="40% - 强调文字颜色 6 2 6 2" xfId="589"/>
    <cellStyle name="40% - 强调文字颜色 6 2 7" xfId="590"/>
    <cellStyle name="40% - 强调文字颜色 6 2 7 2" xfId="591"/>
    <cellStyle name="40% - 强调文字颜色 6 2 8" xfId="592"/>
    <cellStyle name="40% - 强调文字颜色 6 2 8 2" xfId="593"/>
    <cellStyle name="40% - 强调文字颜色 6 2 9" xfId="594"/>
    <cellStyle name="40% - 强调文字颜色 6 2 9 2" xfId="595"/>
    <cellStyle name="40% - 强调文字颜色 6 2_2017年改革发展类资金分配及绩效" xfId="596"/>
    <cellStyle name="40% - 强调文字颜色 6 3" xfId="597"/>
    <cellStyle name="40% - 强调文字颜色 6 4" xfId="598"/>
    <cellStyle name="60% - Accent1" xfId="599"/>
    <cellStyle name="60% - Accent2" xfId="600"/>
    <cellStyle name="60% - Accent3" xfId="601"/>
    <cellStyle name="60% - Accent4" xfId="602"/>
    <cellStyle name="60% - Accent5" xfId="603"/>
    <cellStyle name="60% - Accent6" xfId="604"/>
    <cellStyle name="60% - 强调文字颜色 1 2" xfId="605"/>
    <cellStyle name="60% - 强调文字颜色 1 2 10" xfId="606"/>
    <cellStyle name="60% - 强调文字颜色 1 2 11" xfId="607"/>
    <cellStyle name="60% - 强调文字颜色 1 2 12" xfId="608"/>
    <cellStyle name="60% - 强调文字颜色 1 2 13" xfId="609"/>
    <cellStyle name="60% - 强调文字颜色 1 2 14" xfId="610"/>
    <cellStyle name="60% - 强调文字颜色 1 2 15" xfId="611"/>
    <cellStyle name="60% - 强调文字颜色 1 2 16" xfId="612"/>
    <cellStyle name="60% - 强调文字颜色 1 2 17" xfId="613"/>
    <cellStyle name="60% - 强调文字颜色 1 2 18" xfId="614"/>
    <cellStyle name="60% - 强调文字颜色 1 2 19" xfId="615"/>
    <cellStyle name="60% - 强调文字颜色 1 2 2" xfId="616"/>
    <cellStyle name="60% - 强调文字颜色 1 2 20" xfId="617"/>
    <cellStyle name="60% - 强调文字颜色 1 2 21" xfId="618"/>
    <cellStyle name="60% - 强调文字颜色 1 2 3" xfId="619"/>
    <cellStyle name="60% - 强调文字颜色 1 2 4" xfId="620"/>
    <cellStyle name="60% - 强调文字颜色 1 2 5" xfId="621"/>
    <cellStyle name="60% - 强调文字颜色 1 2 6" xfId="622"/>
    <cellStyle name="60% - 强调文字颜色 1 2 7" xfId="623"/>
    <cellStyle name="60% - 强调文字颜色 1 2 8" xfId="624"/>
    <cellStyle name="60% - 强调文字颜色 1 2 9" xfId="625"/>
    <cellStyle name="60% - 强调文字颜色 1 2_2017年改革发展类资金分配及绩效" xfId="626"/>
    <cellStyle name="60% - 强调文字颜色 1 3" xfId="627"/>
    <cellStyle name="60% - 强调文字颜色 1 4" xfId="628"/>
    <cellStyle name="60% - 强调文字颜色 2 2" xfId="629"/>
    <cellStyle name="60% - 强调文字颜色 2 2 10" xfId="630"/>
    <cellStyle name="60% - 强调文字颜色 2 2 11" xfId="631"/>
    <cellStyle name="60% - 强调文字颜色 2 2 12" xfId="632"/>
    <cellStyle name="60% - 强调文字颜色 2 2 13" xfId="633"/>
    <cellStyle name="60% - 强调文字颜色 2 2 14" xfId="634"/>
    <cellStyle name="60% - 强调文字颜色 2 2 15" xfId="635"/>
    <cellStyle name="60% - 强调文字颜色 2 2 16" xfId="636"/>
    <cellStyle name="60% - 强调文字颜色 2 2 17" xfId="637"/>
    <cellStyle name="60% - 强调文字颜色 2 2 18" xfId="638"/>
    <cellStyle name="60% - 强调文字颜色 2 2 19" xfId="639"/>
    <cellStyle name="60% - 强调文字颜色 2 2 2" xfId="640"/>
    <cellStyle name="60% - 强调文字颜色 2 2 20" xfId="641"/>
    <cellStyle name="60% - 强调文字颜色 2 2 21" xfId="642"/>
    <cellStyle name="60% - 强调文字颜色 2 2 3" xfId="643"/>
    <cellStyle name="60% - 强调文字颜色 2 2 4" xfId="644"/>
    <cellStyle name="60% - 强调文字颜色 2 2 5" xfId="645"/>
    <cellStyle name="60% - 强调文字颜色 2 2 6" xfId="646"/>
    <cellStyle name="60% - 强调文字颜色 2 2 7" xfId="647"/>
    <cellStyle name="60% - 强调文字颜色 2 2 8" xfId="648"/>
    <cellStyle name="60% - 强调文字颜色 2 2 9" xfId="649"/>
    <cellStyle name="60% - 强调文字颜色 2 2_2017年改革发展类资金分配及绩效" xfId="650"/>
    <cellStyle name="60% - 强调文字颜色 2 3" xfId="651"/>
    <cellStyle name="60% - 强调文字颜色 2 4" xfId="652"/>
    <cellStyle name="60% - 强调文字颜色 3 2" xfId="653"/>
    <cellStyle name="60% - 强调文字颜色 3 2 10" xfId="654"/>
    <cellStyle name="60% - 强调文字颜色 3 2 11" xfId="655"/>
    <cellStyle name="60% - 强调文字颜色 3 2 12" xfId="656"/>
    <cellStyle name="60% - 强调文字颜色 3 2 13" xfId="657"/>
    <cellStyle name="60% - 强调文字颜色 3 2 14" xfId="658"/>
    <cellStyle name="60% - 强调文字颜色 3 2 15" xfId="659"/>
    <cellStyle name="60% - 强调文字颜色 3 2 16" xfId="660"/>
    <cellStyle name="60% - 强调文字颜色 3 2 17" xfId="661"/>
    <cellStyle name="60% - 强调文字颜色 3 2 18" xfId="662"/>
    <cellStyle name="60% - 强调文字颜色 3 2 19" xfId="663"/>
    <cellStyle name="60% - 强调文字颜色 3 2 2" xfId="664"/>
    <cellStyle name="60% - 强调文字颜色 3 2 20" xfId="665"/>
    <cellStyle name="60% - 强调文字颜色 3 2 21" xfId="666"/>
    <cellStyle name="60% - 强调文字颜色 3 2 3" xfId="667"/>
    <cellStyle name="60% - 强调文字颜色 3 2 4" xfId="668"/>
    <cellStyle name="60% - 强调文字颜色 3 2 5" xfId="669"/>
    <cellStyle name="60% - 强调文字颜色 3 2 6" xfId="670"/>
    <cellStyle name="60% - 强调文字颜色 3 2 7" xfId="671"/>
    <cellStyle name="60% - 强调文字颜色 3 2 8" xfId="672"/>
    <cellStyle name="60% - 强调文字颜色 3 2 9" xfId="673"/>
    <cellStyle name="60% - 强调文字颜色 3 2_2017年改革发展类资金分配及绩效" xfId="674"/>
    <cellStyle name="60% - 强调文字颜色 3 3" xfId="675"/>
    <cellStyle name="60% - 强调文字颜色 3 4" xfId="676"/>
    <cellStyle name="60% - 强调文字颜色 4 2" xfId="677"/>
    <cellStyle name="60% - 强调文字颜色 4 2 10" xfId="678"/>
    <cellStyle name="60% - 强调文字颜色 4 2 11" xfId="679"/>
    <cellStyle name="60% - 强调文字颜色 4 2 12" xfId="680"/>
    <cellStyle name="60% - 强调文字颜色 4 2 13" xfId="681"/>
    <cellStyle name="60% - 强调文字颜色 4 2 14" xfId="682"/>
    <cellStyle name="60% - 强调文字颜色 4 2 15" xfId="683"/>
    <cellStyle name="60% - 强调文字颜色 4 2 16" xfId="684"/>
    <cellStyle name="60% - 强调文字颜色 4 2 17" xfId="685"/>
    <cellStyle name="60% - 强调文字颜色 4 2 18" xfId="686"/>
    <cellStyle name="60% - 强调文字颜色 4 2 19" xfId="687"/>
    <cellStyle name="60% - 强调文字颜色 4 2 2" xfId="688"/>
    <cellStyle name="60% - 强调文字颜色 4 2 20" xfId="689"/>
    <cellStyle name="60% - 强调文字颜色 4 2 21" xfId="690"/>
    <cellStyle name="60% - 强调文字颜色 4 2 3" xfId="691"/>
    <cellStyle name="60% - 强调文字颜色 4 2 4" xfId="692"/>
    <cellStyle name="60% - 强调文字颜色 4 2 5" xfId="693"/>
    <cellStyle name="60% - 强调文字颜色 4 2 6" xfId="694"/>
    <cellStyle name="60% - 强调文字颜色 4 2 7" xfId="695"/>
    <cellStyle name="60% - 强调文字颜色 4 2 8" xfId="696"/>
    <cellStyle name="60% - 强调文字颜色 4 2 9" xfId="697"/>
    <cellStyle name="60% - 强调文字颜色 4 2_2017年改革发展类资金分配及绩效" xfId="698"/>
    <cellStyle name="60% - 强调文字颜色 4 3" xfId="699"/>
    <cellStyle name="60% - 强调文字颜色 4 4" xfId="700"/>
    <cellStyle name="60% - 强调文字颜色 5 2" xfId="701"/>
    <cellStyle name="60% - 强调文字颜色 5 2 10" xfId="702"/>
    <cellStyle name="60% - 强调文字颜色 5 2 11" xfId="703"/>
    <cellStyle name="60% - 强调文字颜色 5 2 12" xfId="704"/>
    <cellStyle name="60% - 强调文字颜色 5 2 13" xfId="705"/>
    <cellStyle name="60% - 强调文字颜色 5 2 14" xfId="706"/>
    <cellStyle name="60% - 强调文字颜色 5 2 15" xfId="707"/>
    <cellStyle name="60% - 强调文字颜色 5 2 16" xfId="708"/>
    <cellStyle name="60% - 强调文字颜色 5 2 17" xfId="709"/>
    <cellStyle name="60% - 强调文字颜色 5 2 18" xfId="710"/>
    <cellStyle name="60% - 强调文字颜色 5 2 19" xfId="711"/>
    <cellStyle name="60% - 强调文字颜色 5 2 2" xfId="712"/>
    <cellStyle name="60% - 强调文字颜色 5 2 20" xfId="713"/>
    <cellStyle name="60% - 强调文字颜色 5 2 21" xfId="714"/>
    <cellStyle name="60% - 强调文字颜色 5 2 3" xfId="715"/>
    <cellStyle name="60% - 强调文字颜色 5 2 4" xfId="716"/>
    <cellStyle name="60% - 强调文字颜色 5 2 5" xfId="717"/>
    <cellStyle name="60% - 强调文字颜色 5 2 6" xfId="718"/>
    <cellStyle name="60% - 强调文字颜色 5 2 7" xfId="719"/>
    <cellStyle name="60% - 强调文字颜色 5 2 8" xfId="720"/>
    <cellStyle name="60% - 强调文字颜色 5 2 9" xfId="721"/>
    <cellStyle name="60% - 强调文字颜色 5 2_2017年改革发展类资金分配及绩效" xfId="722"/>
    <cellStyle name="60% - 强调文字颜色 5 3" xfId="723"/>
    <cellStyle name="60% - 强调文字颜色 5 4" xfId="724"/>
    <cellStyle name="60% - 强调文字颜色 6 2" xfId="725"/>
    <cellStyle name="60% - 强调文字颜色 6 2 10" xfId="726"/>
    <cellStyle name="60% - 强调文字颜色 6 2 11" xfId="727"/>
    <cellStyle name="60% - 强调文字颜色 6 2 12" xfId="728"/>
    <cellStyle name="60% - 强调文字颜色 6 2 13" xfId="729"/>
    <cellStyle name="60% - 强调文字颜色 6 2 14" xfId="730"/>
    <cellStyle name="60% - 强调文字颜色 6 2 15" xfId="731"/>
    <cellStyle name="60% - 强调文字颜色 6 2 16" xfId="732"/>
    <cellStyle name="60% - 强调文字颜色 6 2 17" xfId="733"/>
    <cellStyle name="60% - 强调文字颜色 6 2 18" xfId="734"/>
    <cellStyle name="60% - 强调文字颜色 6 2 19" xfId="735"/>
    <cellStyle name="60% - 强调文字颜色 6 2 2" xfId="736"/>
    <cellStyle name="60% - 强调文字颜色 6 2 20" xfId="737"/>
    <cellStyle name="60% - 强调文字颜色 6 2 21" xfId="738"/>
    <cellStyle name="60% - 强调文字颜色 6 2 3" xfId="739"/>
    <cellStyle name="60% - 强调文字颜色 6 2 4" xfId="740"/>
    <cellStyle name="60% - 强调文字颜色 6 2 5" xfId="741"/>
    <cellStyle name="60% - 强调文字颜色 6 2 6" xfId="742"/>
    <cellStyle name="60% - 强调文字颜色 6 2 7" xfId="743"/>
    <cellStyle name="60% - 强调文字颜色 6 2 8" xfId="744"/>
    <cellStyle name="60% - 强调文字颜色 6 2 9" xfId="745"/>
    <cellStyle name="60% - 强调文字颜色 6 2_2017年改革发展类资金分配及绩效" xfId="746"/>
    <cellStyle name="60% - 强调文字颜色 6 3" xfId="747"/>
    <cellStyle name="60% - 强调文字颜色 6 4" xfId="748"/>
    <cellStyle name="6mal" xfId="749"/>
    <cellStyle name="A4 Small 210 x 297 mm" xfId="750"/>
    <cellStyle name="Accent1" xfId="751"/>
    <cellStyle name="Accent1 - 20%" xfId="752"/>
    <cellStyle name="Accent1 - 20% 2" xfId="753"/>
    <cellStyle name="Accent1 - 40%" xfId="754"/>
    <cellStyle name="Accent1 - 40% 2" xfId="755"/>
    <cellStyle name="Accent1 - 60%" xfId="756"/>
    <cellStyle name="Accent1_12.25-发教育厅-2016年高职生均年初预算控制数分配表" xfId="757"/>
    <cellStyle name="Accent2" xfId="758"/>
    <cellStyle name="Accent2 - 20%" xfId="759"/>
    <cellStyle name="Accent2 - 20% 2" xfId="760"/>
    <cellStyle name="Accent2 - 40%" xfId="761"/>
    <cellStyle name="Accent2 - 40% 2" xfId="762"/>
    <cellStyle name="Accent2 - 60%" xfId="763"/>
    <cellStyle name="Accent2_12.25-发教育厅-2016年高职生均年初预算控制数分配表" xfId="764"/>
    <cellStyle name="Accent3" xfId="765"/>
    <cellStyle name="Accent3 - 20%" xfId="766"/>
    <cellStyle name="Accent3 - 20% 2" xfId="767"/>
    <cellStyle name="Accent3 - 40%" xfId="768"/>
    <cellStyle name="Accent3 - 40% 2" xfId="769"/>
    <cellStyle name="Accent3 - 60%" xfId="770"/>
    <cellStyle name="Accent3_12.25-发教育厅-2016年高职生均年初预算控制数分配表" xfId="771"/>
    <cellStyle name="Accent4" xfId="772"/>
    <cellStyle name="Accent4 - 20%" xfId="773"/>
    <cellStyle name="Accent4 - 20% 2" xfId="774"/>
    <cellStyle name="Accent4 - 40%" xfId="775"/>
    <cellStyle name="Accent4 - 40% 2" xfId="776"/>
    <cellStyle name="Accent4 - 60%" xfId="777"/>
    <cellStyle name="Accent4_12.25-发教育厅-2016年高职生均年初预算控制数分配表" xfId="778"/>
    <cellStyle name="Accent5" xfId="779"/>
    <cellStyle name="Accent5 - 20%" xfId="780"/>
    <cellStyle name="Accent5 - 20% 2" xfId="781"/>
    <cellStyle name="Accent5 - 40%" xfId="782"/>
    <cellStyle name="Accent5 - 40% 2" xfId="783"/>
    <cellStyle name="Accent5 - 60%" xfId="784"/>
    <cellStyle name="Accent5_12.25-发教育厅-2016年高职生均年初预算控制数分配表" xfId="785"/>
    <cellStyle name="Accent6" xfId="786"/>
    <cellStyle name="Accent6 - 20%" xfId="787"/>
    <cellStyle name="Accent6 - 20% 2" xfId="788"/>
    <cellStyle name="Accent6 - 40%" xfId="789"/>
    <cellStyle name="Accent6 - 40% 2" xfId="790"/>
    <cellStyle name="Accent6 - 60%" xfId="791"/>
    <cellStyle name="Accent6_12.25-发教育厅-2016年高职生均年初预算控制数分配表" xfId="792"/>
    <cellStyle name="args.style" xfId="793"/>
    <cellStyle name="Bad" xfId="794"/>
    <cellStyle name="Calc Currency (0)" xfId="795"/>
    <cellStyle name="Calculation" xfId="796"/>
    <cellStyle name="Calculation 2" xfId="797"/>
    <cellStyle name="Check Cell" xfId="798"/>
    <cellStyle name="ColLevel_0" xfId="799"/>
    <cellStyle name="Comma [0]" xfId="800"/>
    <cellStyle name="comma zerodec" xfId="801"/>
    <cellStyle name="Comma_!!!GO" xfId="802"/>
    <cellStyle name="Currency [0]" xfId="803"/>
    <cellStyle name="Currency_!!!GO" xfId="804"/>
    <cellStyle name="Currency1" xfId="805"/>
    <cellStyle name="Date" xfId="806"/>
    <cellStyle name="Dollar (zero dec)" xfId="807"/>
    <cellStyle name="Explanatory Text" xfId="808"/>
    <cellStyle name="e鯪9Y_x000b_" xfId="809"/>
    <cellStyle name="Fixed" xfId="810"/>
    <cellStyle name="gcd" xfId="811"/>
    <cellStyle name="Good" xfId="812"/>
    <cellStyle name="Grey" xfId="813"/>
    <cellStyle name="Header1" xfId="814"/>
    <cellStyle name="Header2" xfId="815"/>
    <cellStyle name="Header2 2" xfId="816"/>
    <cellStyle name="Header2_湘财教指2017-0119号2018年中央支持地方高校改革发展省级资金预算分配表" xfId="817"/>
    <cellStyle name="Heading 1" xfId="818"/>
    <cellStyle name="Heading 2" xfId="819"/>
    <cellStyle name="Heading 3" xfId="820"/>
    <cellStyle name="Heading 4" xfId="821"/>
    <cellStyle name="HEADING1" xfId="822"/>
    <cellStyle name="HEADING2" xfId="823"/>
    <cellStyle name="Input" xfId="824"/>
    <cellStyle name="Input [yellow]" xfId="825"/>
    <cellStyle name="Input [yellow] 2" xfId="826"/>
    <cellStyle name="Input [yellow] 3" xfId="827"/>
    <cellStyle name="Input 2" xfId="828"/>
    <cellStyle name="Input Cells" xfId="829"/>
    <cellStyle name="Linked Cell" xfId="830"/>
    <cellStyle name="Linked Cells" xfId="831"/>
    <cellStyle name="Millares [0]_96 Risk" xfId="832"/>
    <cellStyle name="Millares_96 Risk" xfId="833"/>
    <cellStyle name="Milliers [0]_!!!GO" xfId="834"/>
    <cellStyle name="Milliers_!!!GO" xfId="835"/>
    <cellStyle name="Moneda [0]_96 Risk" xfId="836"/>
    <cellStyle name="Moneda_96 Risk" xfId="837"/>
    <cellStyle name="Mon閠aire [0]_!!!GO" xfId="838"/>
    <cellStyle name="Mon閠aire_!!!GO" xfId="839"/>
    <cellStyle name="MS Sans Serif" xfId="840"/>
    <cellStyle name="MS Sans Serif 2" xfId="841"/>
    <cellStyle name="Neutral" xfId="842"/>
    <cellStyle name="New Times Roman" xfId="843"/>
    <cellStyle name="no dec" xfId="844"/>
    <cellStyle name="no dec 2" xfId="845"/>
    <cellStyle name="no dec_湘财教指〔2017〕84号中央财政支持地方高校改革发展资金" xfId="846"/>
    <cellStyle name="Norma,_laroux_4_营业在建 (2)_E21" xfId="847"/>
    <cellStyle name="Normal - Style1" xfId="848"/>
    <cellStyle name="Normal_!!!GO" xfId="849"/>
    <cellStyle name="Note" xfId="850"/>
    <cellStyle name="Note 2" xfId="851"/>
    <cellStyle name="Note 3" xfId="852"/>
    <cellStyle name="Output" xfId="853"/>
    <cellStyle name="Output 2" xfId="854"/>
    <cellStyle name="per.style" xfId="855"/>
    <cellStyle name="Percent [2]" xfId="856"/>
    <cellStyle name="Percent_!!!GO" xfId="857"/>
    <cellStyle name="Pourcentage_pldt" xfId="858"/>
    <cellStyle name="PSChar" xfId="859"/>
    <cellStyle name="PSChar 2" xfId="860"/>
    <cellStyle name="PSDate" xfId="861"/>
    <cellStyle name="PSDate 2" xfId="862"/>
    <cellStyle name="PSDec" xfId="863"/>
    <cellStyle name="PSDec 2" xfId="864"/>
    <cellStyle name="PSHeading" xfId="865"/>
    <cellStyle name="PSHeading 2" xfId="866"/>
    <cellStyle name="PSInt" xfId="867"/>
    <cellStyle name="PSInt 2" xfId="868"/>
    <cellStyle name="PSSpacer" xfId="869"/>
    <cellStyle name="PSSpacer 2" xfId="870"/>
    <cellStyle name="RowLevel_0" xfId="871"/>
    <cellStyle name="sstot" xfId="872"/>
    <cellStyle name="sstot 2" xfId="873"/>
    <cellStyle name="sstot 3" xfId="874"/>
    <cellStyle name="Standard_AREAS" xfId="875"/>
    <cellStyle name="t" xfId="876"/>
    <cellStyle name="t 2" xfId="877"/>
    <cellStyle name="t 3" xfId="878"/>
    <cellStyle name="t_HVAC Equipment (3)" xfId="879"/>
    <cellStyle name="t_HVAC Equipment (3) 2" xfId="880"/>
    <cellStyle name="t_HVAC Equipment (3) 3" xfId="881"/>
    <cellStyle name="Title" xfId="882"/>
    <cellStyle name="Total" xfId="883"/>
    <cellStyle name="Total 2" xfId="884"/>
    <cellStyle name="Total 3" xfId="885"/>
    <cellStyle name="Total_湘财教指2017-0119号2018年中央支持地方高校改革发展省级资金预算分配表" xfId="886"/>
    <cellStyle name="Warning Text" xfId="887"/>
    <cellStyle name="百分比 2" xfId="888"/>
    <cellStyle name="百分比 2 2" xfId="889"/>
    <cellStyle name="百分比 3" xfId="890"/>
    <cellStyle name="百分比 3 2" xfId="891"/>
    <cellStyle name="捠壿 [0.00]_Region Orders (2)" xfId="892"/>
    <cellStyle name="捠壿_Region Orders (2)" xfId="893"/>
    <cellStyle name="编号" xfId="894"/>
    <cellStyle name="编号 2" xfId="895"/>
    <cellStyle name="标题 1 2" xfId="896"/>
    <cellStyle name="标题 1 2 10" xfId="897"/>
    <cellStyle name="标题 1 2 11" xfId="898"/>
    <cellStyle name="标题 1 2 12" xfId="899"/>
    <cellStyle name="标题 1 2 13" xfId="900"/>
    <cellStyle name="标题 1 2 14" xfId="901"/>
    <cellStyle name="标题 1 2 15" xfId="902"/>
    <cellStyle name="标题 1 2 16" xfId="903"/>
    <cellStyle name="标题 1 2 17" xfId="904"/>
    <cellStyle name="标题 1 2 18" xfId="905"/>
    <cellStyle name="标题 1 2 19" xfId="906"/>
    <cellStyle name="标题 1 2 2" xfId="907"/>
    <cellStyle name="标题 1 2 20" xfId="908"/>
    <cellStyle name="标题 1 2 21" xfId="909"/>
    <cellStyle name="标题 1 2 3" xfId="910"/>
    <cellStyle name="标题 1 2 4" xfId="911"/>
    <cellStyle name="标题 1 2 5" xfId="912"/>
    <cellStyle name="标题 1 2 6" xfId="913"/>
    <cellStyle name="标题 1 2 7" xfId="914"/>
    <cellStyle name="标题 1 2 8" xfId="915"/>
    <cellStyle name="标题 1 2 9" xfId="916"/>
    <cellStyle name="标题 1 2_2017年改革发展类资金分配及绩效" xfId="917"/>
    <cellStyle name="标题 1 3" xfId="918"/>
    <cellStyle name="标题 2 2" xfId="919"/>
    <cellStyle name="标题 2 2 10" xfId="920"/>
    <cellStyle name="标题 2 2 11" xfId="921"/>
    <cellStyle name="标题 2 2 12" xfId="922"/>
    <cellStyle name="标题 2 2 13" xfId="923"/>
    <cellStyle name="标题 2 2 14" xfId="924"/>
    <cellStyle name="标题 2 2 15" xfId="925"/>
    <cellStyle name="标题 2 2 16" xfId="926"/>
    <cellStyle name="标题 2 2 17" xfId="927"/>
    <cellStyle name="标题 2 2 18" xfId="928"/>
    <cellStyle name="标题 2 2 19" xfId="929"/>
    <cellStyle name="标题 2 2 2" xfId="930"/>
    <cellStyle name="标题 2 2 20" xfId="931"/>
    <cellStyle name="标题 2 2 21" xfId="932"/>
    <cellStyle name="标题 2 2 3" xfId="933"/>
    <cellStyle name="标题 2 2 4" xfId="934"/>
    <cellStyle name="标题 2 2 5" xfId="935"/>
    <cellStyle name="标题 2 2 6" xfId="936"/>
    <cellStyle name="标题 2 2 7" xfId="937"/>
    <cellStyle name="标题 2 2 8" xfId="938"/>
    <cellStyle name="标题 2 2 9" xfId="939"/>
    <cellStyle name="标题 2 2_2017年改革发展类资金分配及绩效" xfId="940"/>
    <cellStyle name="标题 2 3" xfId="941"/>
    <cellStyle name="标题 3 2" xfId="942"/>
    <cellStyle name="标题 3 2 10" xfId="943"/>
    <cellStyle name="标题 3 2 11" xfId="944"/>
    <cellStyle name="标题 3 2 12" xfId="945"/>
    <cellStyle name="标题 3 2 13" xfId="946"/>
    <cellStyle name="标题 3 2 14" xfId="947"/>
    <cellStyle name="标题 3 2 15" xfId="948"/>
    <cellStyle name="标题 3 2 16" xfId="949"/>
    <cellStyle name="标题 3 2 17" xfId="950"/>
    <cellStyle name="标题 3 2 18" xfId="951"/>
    <cellStyle name="标题 3 2 19" xfId="952"/>
    <cellStyle name="标题 3 2 2" xfId="953"/>
    <cellStyle name="标题 3 2 20" xfId="954"/>
    <cellStyle name="标题 3 2 21" xfId="955"/>
    <cellStyle name="标题 3 2 3" xfId="956"/>
    <cellStyle name="标题 3 2 4" xfId="957"/>
    <cellStyle name="标题 3 2 5" xfId="958"/>
    <cellStyle name="标题 3 2 6" xfId="959"/>
    <cellStyle name="标题 3 2 7" xfId="960"/>
    <cellStyle name="标题 3 2 8" xfId="961"/>
    <cellStyle name="标题 3 2 9" xfId="962"/>
    <cellStyle name="标题 3 2_2017年改革发展类资金分配及绩效" xfId="963"/>
    <cellStyle name="标题 3 3" xfId="964"/>
    <cellStyle name="标题 4 2" xfId="965"/>
    <cellStyle name="标题 4 2 10" xfId="966"/>
    <cellStyle name="标题 4 2 11" xfId="967"/>
    <cellStyle name="标题 4 2 12" xfId="968"/>
    <cellStyle name="标题 4 2 13" xfId="969"/>
    <cellStyle name="标题 4 2 14" xfId="970"/>
    <cellStyle name="标题 4 2 15" xfId="971"/>
    <cellStyle name="标题 4 2 16" xfId="972"/>
    <cellStyle name="标题 4 2 17" xfId="973"/>
    <cellStyle name="标题 4 2 18" xfId="974"/>
    <cellStyle name="标题 4 2 19" xfId="975"/>
    <cellStyle name="标题 4 2 2" xfId="976"/>
    <cellStyle name="标题 4 2 20" xfId="977"/>
    <cellStyle name="标题 4 2 21" xfId="978"/>
    <cellStyle name="标题 4 2 3" xfId="979"/>
    <cellStyle name="标题 4 2 4" xfId="980"/>
    <cellStyle name="标题 4 2 5" xfId="981"/>
    <cellStyle name="标题 4 2 6" xfId="982"/>
    <cellStyle name="标题 4 2 7" xfId="983"/>
    <cellStyle name="标题 4 2 8" xfId="984"/>
    <cellStyle name="标题 4 2 9" xfId="985"/>
    <cellStyle name="标题 4 2_2017年改革发展类资金分配及绩效" xfId="986"/>
    <cellStyle name="标题 4 3" xfId="987"/>
    <cellStyle name="标题 5" xfId="988"/>
    <cellStyle name="标题 5 10" xfId="989"/>
    <cellStyle name="标题 5 11" xfId="990"/>
    <cellStyle name="标题 5 12" xfId="991"/>
    <cellStyle name="标题 5 13" xfId="992"/>
    <cellStyle name="标题 5 14" xfId="993"/>
    <cellStyle name="标题 5 15" xfId="994"/>
    <cellStyle name="标题 5 16" xfId="995"/>
    <cellStyle name="标题 5 17" xfId="996"/>
    <cellStyle name="标题 5 18" xfId="997"/>
    <cellStyle name="标题 5 19" xfId="998"/>
    <cellStyle name="标题 5 2" xfId="999"/>
    <cellStyle name="标题 5 20" xfId="1000"/>
    <cellStyle name="标题 5 21" xfId="1001"/>
    <cellStyle name="标题 5 22" xfId="1002"/>
    <cellStyle name="标题 5 3" xfId="1003"/>
    <cellStyle name="标题 5 4" xfId="1004"/>
    <cellStyle name="标题 5 5" xfId="1005"/>
    <cellStyle name="标题 5 6" xfId="1006"/>
    <cellStyle name="标题 5 7" xfId="1007"/>
    <cellStyle name="标题 5 8" xfId="1008"/>
    <cellStyle name="标题 5 9" xfId="1009"/>
    <cellStyle name="标题 6" xfId="1010"/>
    <cellStyle name="标题 7" xfId="1011"/>
    <cellStyle name="标题1" xfId="1012"/>
    <cellStyle name="标题1 2" xfId="1013"/>
    <cellStyle name="表标题" xfId="1014"/>
    <cellStyle name="表标题 2" xfId="1015"/>
    <cellStyle name="表标题 2 2" xfId="1016"/>
    <cellStyle name="表标题 2 3" xfId="1017"/>
    <cellStyle name="表标题 2_2017年改革发展类资金分配及绩效" xfId="1018"/>
    <cellStyle name="表标题 3" xfId="1019"/>
    <cellStyle name="表标题_湘财教指〔2017〕84号中央财政支持地方高校改革发展资金" xfId="1020"/>
    <cellStyle name="部门" xfId="1021"/>
    <cellStyle name="部门 2" xfId="1022"/>
    <cellStyle name="差 2" xfId="1023"/>
    <cellStyle name="差 2 10" xfId="1024"/>
    <cellStyle name="差 2 11" xfId="1025"/>
    <cellStyle name="差 2 12" xfId="1026"/>
    <cellStyle name="差 2 13" xfId="1027"/>
    <cellStyle name="差 2 14" xfId="1028"/>
    <cellStyle name="差 2 15" xfId="1029"/>
    <cellStyle name="差 2 16" xfId="1030"/>
    <cellStyle name="差 2 17" xfId="1031"/>
    <cellStyle name="差 2 18" xfId="1032"/>
    <cellStyle name="差 2 19" xfId="1033"/>
    <cellStyle name="差 2 2" xfId="1034"/>
    <cellStyle name="差 2 20" xfId="1035"/>
    <cellStyle name="差 2 21" xfId="1036"/>
    <cellStyle name="差 2 3" xfId="1037"/>
    <cellStyle name="差 2 4" xfId="1038"/>
    <cellStyle name="差 2 5" xfId="1039"/>
    <cellStyle name="差 2 6" xfId="1040"/>
    <cellStyle name="差 2 7" xfId="1041"/>
    <cellStyle name="差 2 8" xfId="1042"/>
    <cellStyle name="差 2 9" xfId="1043"/>
    <cellStyle name="差 2_2017年改革发展类资金分配及绩效" xfId="1044"/>
    <cellStyle name="差 3" xfId="1045"/>
    <cellStyle name="差 4" xfId="1046"/>
    <cellStyle name="差_00省级(打印)" xfId="1047"/>
    <cellStyle name="差_00省级(打印)_12.25-发教育厅-2016年高职生均年初预算控制数分配表" xfId="1048"/>
    <cellStyle name="差_03昭通" xfId="1049"/>
    <cellStyle name="差_03昭通_12.25-发教育厅-2016年高职生均年初预算控制数分配表" xfId="1050"/>
    <cellStyle name="差_0502通海县" xfId="1051"/>
    <cellStyle name="差_0502通海县_12.25-发教育厅-2016年高职生均年初预算控制数分配表" xfId="1052"/>
    <cellStyle name="差_05潍坊" xfId="1053"/>
    <cellStyle name="差_05潍坊_12.25-发教育厅-2016年高职生均年初预算控制数分配表" xfId="1054"/>
    <cellStyle name="差_0605石屏县" xfId="1055"/>
    <cellStyle name="差_0605石屏县_12.25-发教育厅-2016年高职生均年初预算控制数分配表" xfId="1056"/>
    <cellStyle name="差_0605石屏县_财力性转移支付2010年预算参考数" xfId="1057"/>
    <cellStyle name="差_0605石屏县_财力性转移支付2010年预算参考数_12.25-发教育厅-2016年高职生均年初预算控制数分配表" xfId="1058"/>
    <cellStyle name="差_07临沂" xfId="1059"/>
    <cellStyle name="差_07临沂_12.25-发教育厅-2016年高职生均年初预算控制数分配表" xfId="1060"/>
    <cellStyle name="差_09黑龙江" xfId="1061"/>
    <cellStyle name="差_09黑龙江_12.25-发教育厅-2016年高职生均年初预算控制数分配表" xfId="1062"/>
    <cellStyle name="差_09黑龙江_财力性转移支付2010年预算参考数" xfId="1063"/>
    <cellStyle name="差_09黑龙江_财力性转移支付2010年预算参考数_12.25-发教育厅-2016年高职生均年初预算控制数分配表" xfId="1064"/>
    <cellStyle name="差_1" xfId="1065"/>
    <cellStyle name="差_1_12.25-发教育厅-2016年高职生均年初预算控制数分配表" xfId="1066"/>
    <cellStyle name="差_1_财力性转移支付2010年预算参考数" xfId="1067"/>
    <cellStyle name="差_1_财力性转移支付2010年预算参考数_12.25-发教育厅-2016年高职生均年初预算控制数分配表" xfId="1068"/>
    <cellStyle name="差_1110洱源县" xfId="1069"/>
    <cellStyle name="差_1110洱源县_12.25-发教育厅-2016年高职生均年初预算控制数分配表" xfId="1070"/>
    <cellStyle name="差_1110洱源县_财力性转移支付2010年预算参考数" xfId="1071"/>
    <cellStyle name="差_1110洱源县_财力性转移支付2010年预算参考数_12.25-发教育厅-2016年高职生均年初预算控制数分配表" xfId="1072"/>
    <cellStyle name="差_11大理" xfId="1073"/>
    <cellStyle name="差_11大理_12.25-发教育厅-2016年高职生均年初预算控制数分配表" xfId="1074"/>
    <cellStyle name="差_11大理_财力性转移支付2010年预算参考数" xfId="1075"/>
    <cellStyle name="差_11大理_财力性转移支付2010年预算参考数_12.25-发教育厅-2016年高职生均年初预算控制数分配表" xfId="1076"/>
    <cellStyle name="差_12.25-发教育厅-2015年老职工住房补贴审核表" xfId="1077"/>
    <cellStyle name="差_12.25-发教育厅-2016年高职生均年初预算控制数分配表" xfId="1078"/>
    <cellStyle name="差_12.25-发教育厅-非税预算" xfId="1079"/>
    <cellStyle name="差_12.25-发教育厅工资提标和养老保险改革2016年新增" xfId="1080"/>
    <cellStyle name="差_12滨州" xfId="1081"/>
    <cellStyle name="差_12滨州_12.25-发教育厅-2016年高职生均年初预算控制数分配表" xfId="1082"/>
    <cellStyle name="差_12滨州_财力性转移支付2010年预算参考数" xfId="1083"/>
    <cellStyle name="差_12滨州_财力性转移支付2010年预算参考数_12.25-发教育厅-2016年高职生均年初预算控制数分配表" xfId="1084"/>
    <cellStyle name="差_14安徽" xfId="1085"/>
    <cellStyle name="差_14安徽_12.25-发教育厅-2016年高职生均年初预算控制数分配表" xfId="1086"/>
    <cellStyle name="差_14安徽_财力性转移支付2010年预算参考数" xfId="1087"/>
    <cellStyle name="差_14安徽_财力性转移支付2010年预算参考数_12.25-发教育厅-2016年高职生均年初预算控制数分配表" xfId="1088"/>
    <cellStyle name="差_2" xfId="1089"/>
    <cellStyle name="差_2_12.25-发教育厅-2016年高职生均年初预算控制数分配表" xfId="1090"/>
    <cellStyle name="差_2_财力性转移支付2010年预算参考数" xfId="1091"/>
    <cellStyle name="差_2_财力性转移支付2010年预算参考数_12.25-发教育厅-2016年高职生均年初预算控制数分配表" xfId="1092"/>
    <cellStyle name="差_2006年22湖南" xfId="1093"/>
    <cellStyle name="差_2006年22湖南_12.25-发教育厅-2016年高职生均年初预算控制数分配表" xfId="1094"/>
    <cellStyle name="差_2006年22湖南_财力性转移支付2010年预算参考数" xfId="1095"/>
    <cellStyle name="差_2006年22湖南_财力性转移支付2010年预算参考数_12.25-发教育厅-2016年高职生均年初预算控制数分配表" xfId="1096"/>
    <cellStyle name="差_2006年27重庆" xfId="1097"/>
    <cellStyle name="差_2006年27重庆_12.25-发教育厅-2016年高职生均年初预算控制数分配表" xfId="1098"/>
    <cellStyle name="差_2006年27重庆_财力性转移支付2010年预算参考数" xfId="1099"/>
    <cellStyle name="差_2006年27重庆_财力性转移支付2010年预算参考数_12.25-发教育厅-2016年高职生均年初预算控制数分配表" xfId="1100"/>
    <cellStyle name="差_2006年28四川" xfId="1101"/>
    <cellStyle name="差_2006年28四川_12.25-发教育厅-2016年高职生均年初预算控制数分配表" xfId="1102"/>
    <cellStyle name="差_2006年28四川_财力性转移支付2010年预算参考数" xfId="1103"/>
    <cellStyle name="差_2006年28四川_财力性转移支付2010年预算参考数_12.25-发教育厅-2016年高职生均年初预算控制数分配表" xfId="1104"/>
    <cellStyle name="差_2006年30云南" xfId="1105"/>
    <cellStyle name="差_2006年30云南_12.25-发教育厅-2016年高职生均年初预算控制数分配表" xfId="1106"/>
    <cellStyle name="差_2006年33甘肃" xfId="1107"/>
    <cellStyle name="差_2006年33甘肃_12.25-发教育厅-2016年高职生均年初预算控制数分配表" xfId="1108"/>
    <cellStyle name="差_2006年34青海" xfId="1109"/>
    <cellStyle name="差_2006年34青海_12.25-发教育厅-2016年高职生均年初预算控制数分配表" xfId="1110"/>
    <cellStyle name="差_2006年34青海_财力性转移支付2010年预算参考数" xfId="1111"/>
    <cellStyle name="差_2006年34青海_财力性转移支付2010年预算参考数_12.25-发教育厅-2016年高职生均年初预算控制数分配表" xfId="1112"/>
    <cellStyle name="差_2006年全省财力计算表（中央、决算）" xfId="1113"/>
    <cellStyle name="差_2006年全省财力计算表（中央、决算）_12.25-发教育厅-2016年高职生均年初预算控制数分配表" xfId="1114"/>
    <cellStyle name="差_2006年水利统计指标统计表" xfId="1115"/>
    <cellStyle name="差_2006年水利统计指标统计表_12.25-发教育厅-2016年高职生均年初预算控制数分配表" xfId="1116"/>
    <cellStyle name="差_2006年水利统计指标统计表_财力性转移支付2010年预算参考数" xfId="1117"/>
    <cellStyle name="差_2006年水利统计指标统计表_财力性转移支付2010年预算参考数_12.25-发教育厅-2016年高职生均年初预算控制数分配表" xfId="1118"/>
    <cellStyle name="差_2007年收支情况及2008年收支预计表(汇总表)" xfId="1119"/>
    <cellStyle name="差_2007年收支情况及2008年收支预计表(汇总表)_12.25-发教育厅-2016年高职生均年初预算控制数分配表" xfId="1120"/>
    <cellStyle name="差_2007年收支情况及2008年收支预计表(汇总表)_财力性转移支付2010年预算参考数" xfId="1121"/>
    <cellStyle name="差_2007年收支情况及2008年收支预计表(汇总表)_财力性转移支付2010年预算参考数_12.25-发教育厅-2016年高职生均年初预算控制数分配表" xfId="1122"/>
    <cellStyle name="差_2007年一般预算支出剔除" xfId="1123"/>
    <cellStyle name="差_2007年一般预算支出剔除_12.25-发教育厅-2016年高职生均年初预算控制数分配表" xfId="1124"/>
    <cellStyle name="差_2007年一般预算支出剔除_财力性转移支付2010年预算参考数" xfId="1125"/>
    <cellStyle name="差_2007年一般预算支出剔除_财力性转移支付2010年预算参考数_12.25-发教育厅-2016年高职生均年初预算控制数分配表" xfId="1126"/>
    <cellStyle name="差_2007一般预算支出口径剔除表" xfId="1127"/>
    <cellStyle name="差_2007一般预算支出口径剔除表_12.25-发教育厅-2016年高职生均年初预算控制数分配表" xfId="1128"/>
    <cellStyle name="差_2007一般预算支出口径剔除表_财力性转移支付2010年预算参考数" xfId="1129"/>
    <cellStyle name="差_2007一般预算支出口径剔除表_财力性转移支付2010年预算参考数_12.25-发教育厅-2016年高职生均年初预算控制数分配表" xfId="1130"/>
    <cellStyle name="差_2008计算资料（8月5）" xfId="1131"/>
    <cellStyle name="差_2008计算资料（8月5）_12.25-发教育厅-2016年高职生均年初预算控制数分配表" xfId="1132"/>
    <cellStyle name="差_2008年全省汇总收支计算表" xfId="1133"/>
    <cellStyle name="差_2008年全省汇总收支计算表_12.25-发教育厅-2016年高职生均年初预算控制数分配表" xfId="1134"/>
    <cellStyle name="差_2008年全省汇总收支计算表_财力性转移支付2010年预算参考数" xfId="1135"/>
    <cellStyle name="差_2008年全省汇总收支计算表_财力性转移支付2010年预算参考数_12.25-发教育厅-2016年高职生均年初预算控制数分配表" xfId="1136"/>
    <cellStyle name="差_2008年一般预算支出预计" xfId="1137"/>
    <cellStyle name="差_2008年一般预算支出预计_12.25-发教育厅-2016年高职生均年初预算控制数分配表" xfId="1138"/>
    <cellStyle name="差_2008年预计支出与2007年对比" xfId="1139"/>
    <cellStyle name="差_2008年预计支出与2007年对比_12.25-发教育厅-2016年高职生均年初预算控制数分配表" xfId="1140"/>
    <cellStyle name="差_2008年支出核定" xfId="1141"/>
    <cellStyle name="差_2008年支出核定_12.25-发教育厅-2016年高职生均年初预算控制数分配表" xfId="1142"/>
    <cellStyle name="差_2008年支出调整" xfId="1143"/>
    <cellStyle name="差_2008年支出调整_12.25-发教育厅-2016年高职生均年初预算控制数分配表" xfId="1144"/>
    <cellStyle name="差_2008年支出调整_财力性转移支付2010年预算参考数" xfId="1145"/>
    <cellStyle name="差_2008年支出调整_财力性转移支付2010年预算参考数_12.25-发教育厅-2016年高职生均年初预算控制数分配表" xfId="1146"/>
    <cellStyle name="差_2014年高职生均测算" xfId="1147"/>
    <cellStyle name="差_2014年职成教育第一批专项资金分配表" xfId="1148"/>
    <cellStyle name="差_2014市县可用财力（提供处室）" xfId="1149"/>
    <cellStyle name="差_2014市县可用财力（提供处室）_12.25-发教育厅-2016年高职生均年初预算控制数分配表" xfId="1150"/>
    <cellStyle name="差_2015年度工资提标清算拨款分配方案" xfId="1151"/>
    <cellStyle name="差_2015年度省本级教育部门经常性拨款分配方案1223（定稿）" xfId="1152"/>
    <cellStyle name="差_2015年度追加中央生均拨款分配方案" xfId="1153"/>
    <cellStyle name="差_2015年高等教育教职工和学生情况" xfId="1154"/>
    <cellStyle name="差_2015年高职生均拨款奖补资金分配方案(200万托底）" xfId="1155"/>
    <cellStyle name="差_2015年高职中央奖补资金分配因素表（含民办）" xfId="1156"/>
    <cellStyle name="差_2015年高职中央奖补资金分配因素表（含民办）_12.25-发教育厅-2016年高职生均年初预算控制数分配表" xfId="1157"/>
    <cellStyle name="差_2016年常年委托工作经费及一次性项目经费清理表" xfId="1158"/>
    <cellStyle name="差_2016年高校经常性拨款分配因素(测算201616)" xfId="1159"/>
    <cellStyle name="差_2016年年初部门预算分配方案" xfId="1160"/>
    <cellStyle name="差_2018年湖南省高校“双一流”建设专项资金预安排表" xfId="1161"/>
    <cellStyle name="差_20河南" xfId="1162"/>
    <cellStyle name="差_20河南_12.25-发教育厅-2016年高职生均年初预算控制数分配表" xfId="1163"/>
    <cellStyle name="差_20河南_财力性转移支付2010年预算参考数" xfId="1164"/>
    <cellStyle name="差_20河南_财力性转移支付2010年预算参考数_12.25-发教育厅-2016年高职生均年初预算控制数分配表" xfId="1165"/>
    <cellStyle name="差_22湖南" xfId="1166"/>
    <cellStyle name="差_22湖南_12.25-发教育厅-2016年高职生均年初预算控制数分配表" xfId="1167"/>
    <cellStyle name="差_22湖南_财力性转移支付2010年预算参考数" xfId="1168"/>
    <cellStyle name="差_22湖南_财力性转移支付2010年预算参考数_12.25-发教育厅-2016年高职生均年初预算控制数分配表" xfId="1169"/>
    <cellStyle name="差_27重庆" xfId="1170"/>
    <cellStyle name="差_27重庆_12.25-发教育厅-2016年高职生均年初预算控制数分配表" xfId="1171"/>
    <cellStyle name="差_27重庆_财力性转移支付2010年预算参考数" xfId="1172"/>
    <cellStyle name="差_27重庆_财力性转移支付2010年预算参考数_12.25-发教育厅-2016年高职生均年初预算控制数分配表" xfId="1173"/>
    <cellStyle name="差_28四川" xfId="1174"/>
    <cellStyle name="差_28四川_12.25-发教育厅-2016年高职生均年初预算控制数分配表" xfId="1175"/>
    <cellStyle name="差_28四川_财力性转移支付2010年预算参考数" xfId="1176"/>
    <cellStyle name="差_28四川_财力性转移支付2010年预算参考数_12.25-发教育厅-2016年高职生均年初预算控制数分配表" xfId="1177"/>
    <cellStyle name="差_30云南" xfId="1178"/>
    <cellStyle name="差_30云南_1" xfId="1179"/>
    <cellStyle name="差_30云南_1_12.25-发教育厅-2016年高职生均年初预算控制数分配表" xfId="1180"/>
    <cellStyle name="差_30云南_1_财力性转移支付2010年预算参考数" xfId="1181"/>
    <cellStyle name="差_30云南_1_财力性转移支付2010年预算参考数_12.25-发教育厅-2016年高职生均年初预算控制数分配表" xfId="1182"/>
    <cellStyle name="差_30云南_12.25-发教育厅-2016年高职生均年初预算控制数分配表" xfId="1183"/>
    <cellStyle name="差_33甘肃" xfId="1184"/>
    <cellStyle name="差_33甘肃_12.25-发教育厅-2016年高职生均年初预算控制数分配表" xfId="1185"/>
    <cellStyle name="差_34青海" xfId="1186"/>
    <cellStyle name="差_34青海_1" xfId="1187"/>
    <cellStyle name="差_34青海_1_12.25-发教育厅-2016年高职生均年初预算控制数分配表" xfId="1188"/>
    <cellStyle name="差_34青海_1_财力性转移支付2010年预算参考数" xfId="1189"/>
    <cellStyle name="差_34青海_1_财力性转移支付2010年预算参考数_12.25-发教育厅-2016年高职生均年初预算控制数分配表" xfId="1190"/>
    <cellStyle name="差_34青海_12.25-发教育厅-2016年高职生均年初预算控制数分配表" xfId="1191"/>
    <cellStyle name="差_34青海_财力性转移支付2010年预算参考数" xfId="1192"/>
    <cellStyle name="差_34青海_财力性转移支付2010年预算参考数_12.25-发教育厅-2016年高职生均年初预算控制数分配表" xfId="1193"/>
    <cellStyle name="差_530623_2006年县级财政报表附表" xfId="1194"/>
    <cellStyle name="差_530623_2006年县级财政报表附表_12.25-发教育厅-2016年高职生均年初预算控制数分配表" xfId="1195"/>
    <cellStyle name="差_530629_2006年县级财政报表附表" xfId="1196"/>
    <cellStyle name="差_530629_2006年县级财政报表附表_12.25-发教育厅-2016年高职生均年初预算控制数分配表" xfId="1197"/>
    <cellStyle name="差_5334_2006年迪庆县级财政报表附表" xfId="1198"/>
    <cellStyle name="差_5334_2006年迪庆县级财政报表附表_12.25-发教育厅-2016年高职生均年初预算控制数分配表" xfId="1199"/>
    <cellStyle name="差_Book1" xfId="1200"/>
    <cellStyle name="差_Book1_1" xfId="1201"/>
    <cellStyle name="差_Book1_12.25-发教育厅-2016年高职生均年初预算控制数分配表" xfId="1202"/>
    <cellStyle name="差_Book1_财力性转移支付2010年预算参考数" xfId="1203"/>
    <cellStyle name="差_Book1_财力性转移支付2010年预算参考数_12.25-发教育厅-2016年高职生均年初预算控制数分配表" xfId="1204"/>
    <cellStyle name="差_Book2" xfId="1205"/>
    <cellStyle name="差_Book2_12.25-发教育厅-2016年高职生均年初预算控制数分配表" xfId="1206"/>
    <cellStyle name="差_Book2_财力性转移支付2010年预算参考数" xfId="1207"/>
    <cellStyle name="差_Book2_财力性转移支付2010年预算参考数_12.25-发教育厅-2016年高职生均年初预算控制数分配表" xfId="1208"/>
    <cellStyle name="差_gdp" xfId="1209"/>
    <cellStyle name="差_gdp_12.25-发教育厅-2016年高职生均年初预算控制数分配表" xfId="1210"/>
    <cellStyle name="差_M01-2(州市补助收入)" xfId="1211"/>
    <cellStyle name="差_M01-2(州市补助收入)_12.25-发教育厅-2016年高职生均年初预算控制数分配表" xfId="1212"/>
    <cellStyle name="差_Sheet1" xfId="1213"/>
    <cellStyle name="差_Sheet1_1" xfId="1214"/>
    <cellStyle name="差_安徽 缺口县区测算(地方填报)1" xfId="1215"/>
    <cellStyle name="差_安徽 缺口县区测算(地方填报)1_12.25-发教育厅-2016年高职生均年初预算控制数分配表" xfId="1216"/>
    <cellStyle name="差_安徽 缺口县区测算(地方填报)1_财力性转移支付2010年预算参考数" xfId="1217"/>
    <cellStyle name="差_安徽 缺口县区测算(地方填报)1_财力性转移支付2010年预算参考数_12.25-发教育厅-2016年高职生均年初预算控制数分配表" xfId="1218"/>
    <cellStyle name="差_不含人员经费系数" xfId="1219"/>
    <cellStyle name="差_不含人员经费系数_12.25-发教育厅-2016年高职生均年初预算控制数分配表" xfId="1220"/>
    <cellStyle name="差_不含人员经费系数_财力性转移支付2010年预算参考数" xfId="1221"/>
    <cellStyle name="差_不含人员经费系数_财力性转移支付2010年预算参考数_12.25-发教育厅-2016年高职生均年初预算控制数分配表" xfId="1222"/>
    <cellStyle name="差_财政供养人员" xfId="1223"/>
    <cellStyle name="差_财政供养人员_12.25-发教育厅-2016年高职生均年初预算控制数分配表" xfId="1224"/>
    <cellStyle name="差_财政供养人员_财力性转移支付2010年预算参考数" xfId="1225"/>
    <cellStyle name="差_财政供养人员_财力性转移支付2010年预算参考数_12.25-发教育厅-2016年高职生均年初预算控制数分配表" xfId="1226"/>
    <cellStyle name="差_测算结果" xfId="1227"/>
    <cellStyle name="差_测算结果_12.25-发教育厅-2016年高职生均年初预算控制数分配表" xfId="1228"/>
    <cellStyle name="差_测算结果_财力性转移支付2010年预算参考数" xfId="1229"/>
    <cellStyle name="差_测算结果_财力性转移支付2010年预算参考数_12.25-发教育厅-2016年高职生均年初预算控制数分配表" xfId="1230"/>
    <cellStyle name="差_测算结果汇总" xfId="1231"/>
    <cellStyle name="差_测算结果汇总_12.25-发教育厅-2016年高职生均年初预算控制数分配表" xfId="1232"/>
    <cellStyle name="差_测算结果汇总_财力性转移支付2010年预算参考数" xfId="1233"/>
    <cellStyle name="差_测算结果汇总_财力性转移支付2010年预算参考数_12.25-发教育厅-2016年高职生均年初预算控制数分配表" xfId="1234"/>
    <cellStyle name="差_成本差异系数" xfId="1235"/>
    <cellStyle name="差_成本差异系数（含人口规模）" xfId="1236"/>
    <cellStyle name="差_成本差异系数（含人口规模）_12.25-发教育厅-2016年高职生均年初预算控制数分配表" xfId="1237"/>
    <cellStyle name="差_成本差异系数（含人口规模）_财力性转移支付2010年预算参考数" xfId="1238"/>
    <cellStyle name="差_成本差异系数（含人口规模）_财力性转移支付2010年预算参考数_12.25-发教育厅-2016年高职生均年初预算控制数分配表" xfId="1239"/>
    <cellStyle name="差_成本差异系数_12.25-发教育厅-2016年高职生均年初预算控制数分配表" xfId="1240"/>
    <cellStyle name="差_成本差异系数_财力性转移支付2010年预算参考数" xfId="1241"/>
    <cellStyle name="差_成本差异系数_财力性转移支付2010年预算参考数_12.25-发教育厅-2016年高职生均年初预算控制数分配表" xfId="1242"/>
    <cellStyle name="差_城建部门" xfId="1243"/>
    <cellStyle name="差_城建部门_12.25-发教育厅-2016年高职生均年初预算控制数分配表" xfId="1244"/>
    <cellStyle name="差_第五部分(才淼、饶永宏）" xfId="1245"/>
    <cellStyle name="差_第五部分(才淼、饶永宏）_12.25-发教育厅-2016年高职生均年初预算控制数分配表" xfId="1246"/>
    <cellStyle name="差_第一部分：综合全" xfId="1247"/>
    <cellStyle name="差_第一部分：综合全_12.25-发教育厅-2016年高职生均年初预算控制数分配表" xfId="1248"/>
    <cellStyle name="差_对口支援新疆资金规模测算表20100106" xfId="1249"/>
    <cellStyle name="差_对口支援新疆资金规模测算表20100106_12.25-发教育厅-2016年高职生均年初预算控制数分配表" xfId="1250"/>
    <cellStyle name="差_对口支援新疆资金规模测算表20100113" xfId="1251"/>
    <cellStyle name="差_对口支援新疆资金规模测算表20100113_12.25-发教育厅-2016年高职生均年初预算控制数分配表" xfId="1252"/>
    <cellStyle name="差_发教育厅工资晋级预发第三步津补贴" xfId="1253"/>
    <cellStyle name="差_反馈教科文(增人增支教育厅）" xfId="1254"/>
    <cellStyle name="差_分析缺口率" xfId="1255"/>
    <cellStyle name="差_分析缺口率_12.25-发教育厅-2016年高职生均年初预算控制数分配表" xfId="1256"/>
    <cellStyle name="差_分析缺口率_财力性转移支付2010年预算参考数" xfId="1257"/>
    <cellStyle name="差_分析缺口率_财力性转移支付2010年预算参考数_12.25-发教育厅-2016年高职生均年初预算控制数分配表" xfId="1258"/>
    <cellStyle name="差_分县成本差异系数" xfId="1259"/>
    <cellStyle name="差_分县成本差异系数_12.25-发教育厅-2016年高职生均年初预算控制数分配表" xfId="1260"/>
    <cellStyle name="差_分县成本差异系数_不含人员经费系数" xfId="1261"/>
    <cellStyle name="差_分县成本差异系数_不含人员经费系数_12.25-发教育厅-2016年高职生均年初预算控制数分配表" xfId="1262"/>
    <cellStyle name="差_分县成本差异系数_不含人员经费系数_财力性转移支付2010年预算参考数" xfId="1263"/>
    <cellStyle name="差_分县成本差异系数_不含人员经费系数_财力性转移支付2010年预算参考数_12.25-发教育厅-2016年高职生均年初预算控制数分配表" xfId="1264"/>
    <cellStyle name="差_分县成本差异系数_财力性转移支付2010年预算参考数" xfId="1265"/>
    <cellStyle name="差_分县成本差异系数_财力性转移支付2010年预算参考数_12.25-发教育厅-2016年高职生均年初预算控制数分配表" xfId="1266"/>
    <cellStyle name="差_分县成本差异系数_民生政策最低支出需求" xfId="1267"/>
    <cellStyle name="差_分县成本差异系数_民生政策最低支出需求_12.25-发教育厅-2016年高职生均年初预算控制数分配表" xfId="1268"/>
    <cellStyle name="差_分县成本差异系数_民生政策最低支出需求_财力性转移支付2010年预算参考数" xfId="1269"/>
    <cellStyle name="差_分县成本差异系数_民生政策最低支出需求_财力性转移支付2010年预算参考数_12.25-发教育厅-2016年高职生均年初预算控制数分配表" xfId="1270"/>
    <cellStyle name="差_附表" xfId="1271"/>
    <cellStyle name="差_附表_12.25-发教育厅-2016年高职生均年初预算控制数分配表" xfId="1272"/>
    <cellStyle name="差_附表_财力性转移支付2010年预算参考数" xfId="1273"/>
    <cellStyle name="差_附表_财力性转移支付2010年预算参考数_12.25-发教育厅-2016年高职生均年初预算控制数分配表" xfId="1274"/>
    <cellStyle name="差_高职2018年双一流资金细化表" xfId="1275"/>
    <cellStyle name="差_高职双一流提前细化表（0112 发财建）" xfId="1276"/>
    <cellStyle name="差_行政(燃修费)" xfId="1277"/>
    <cellStyle name="差_行政(燃修费)_12.25-发教育厅-2016年高职生均年初预算控制数分配表" xfId="1278"/>
    <cellStyle name="差_行政(燃修费)_不含人员经费系数" xfId="1279"/>
    <cellStyle name="差_行政(燃修费)_不含人员经费系数_12.25-发教育厅-2016年高职生均年初预算控制数分配表" xfId="1280"/>
    <cellStyle name="差_行政(燃修费)_不含人员经费系数_财力性转移支付2010年预算参考数" xfId="1281"/>
    <cellStyle name="差_行政(燃修费)_不含人员经费系数_财力性转移支付2010年预算参考数_12.25-发教育厅-2016年高职生均年初预算控制数分配表" xfId="1282"/>
    <cellStyle name="差_行政(燃修费)_财力性转移支付2010年预算参考数" xfId="1283"/>
    <cellStyle name="差_行政(燃修费)_财力性转移支付2010年预算参考数_12.25-发教育厅-2016年高职生均年初预算控制数分配表" xfId="1284"/>
    <cellStyle name="差_行政(燃修费)_民生政策最低支出需求" xfId="1285"/>
    <cellStyle name="差_行政(燃修费)_民生政策最低支出需求_12.25-发教育厅-2016年高职生均年初预算控制数分配表" xfId="1286"/>
    <cellStyle name="差_行政(燃修费)_民生政策最低支出需求_财力性转移支付2010年预算参考数" xfId="1287"/>
    <cellStyle name="差_行政(燃修费)_民生政策最低支出需求_财力性转移支付2010年预算参考数_12.25-发教育厅-2016年高职生均年初预算控制数分配表" xfId="1288"/>
    <cellStyle name="差_行政(燃修费)_县市旗测算-新科目（含人口规模效应）" xfId="1289"/>
    <cellStyle name="差_行政(燃修费)_县市旗测算-新科目（含人口规模效应）_12.25-发教育厅-2016年高职生均年初预算控制数分配表" xfId="1290"/>
    <cellStyle name="差_行政(燃修费)_县市旗测算-新科目（含人口规模效应）_财力性转移支付2010年预算参考数" xfId="1291"/>
    <cellStyle name="差_行政(燃修费)_县市旗测算-新科目（含人口规模效应）_财力性转移支付2010年预算参考数_12.25-发教育厅-2016年高职生均年初预算控制数分配表" xfId="1292"/>
    <cellStyle name="差_行政（人员）" xfId="1293"/>
    <cellStyle name="差_行政（人员）_12.25-发教育厅-2016年高职生均年初预算控制数分配表" xfId="1294"/>
    <cellStyle name="差_行政（人员）_不含人员经费系数" xfId="1295"/>
    <cellStyle name="差_行政（人员）_不含人员经费系数_12.25-发教育厅-2016年高职生均年初预算控制数分配表" xfId="1296"/>
    <cellStyle name="差_行政（人员）_不含人员经费系数_财力性转移支付2010年预算参考数" xfId="1297"/>
    <cellStyle name="差_行政（人员）_不含人员经费系数_财力性转移支付2010年预算参考数_12.25-发教育厅-2016年高职生均年初预算控制数分配表" xfId="1298"/>
    <cellStyle name="差_行政（人员）_财力性转移支付2010年预算参考数" xfId="1299"/>
    <cellStyle name="差_行政（人员）_财力性转移支付2010年预算参考数_12.25-发教育厅-2016年高职生均年初预算控制数分配表" xfId="1300"/>
    <cellStyle name="差_行政（人员）_民生政策最低支出需求" xfId="1301"/>
    <cellStyle name="差_行政（人员）_民生政策最低支出需求_12.25-发教育厅-2016年高职生均年初预算控制数分配表" xfId="1302"/>
    <cellStyle name="差_行政（人员）_民生政策最低支出需求_财力性转移支付2010年预算参考数" xfId="1303"/>
    <cellStyle name="差_行政（人员）_民生政策最低支出需求_财力性转移支付2010年预算参考数_12.25-发教育厅-2016年高职生均年初预算控制数分配表" xfId="1304"/>
    <cellStyle name="差_行政（人员）_县市旗测算-新科目（含人口规模效应）" xfId="1305"/>
    <cellStyle name="差_行政（人员）_县市旗测算-新科目（含人口规模效应）_12.25-发教育厅-2016年高职生均年初预算控制数分配表" xfId="1306"/>
    <cellStyle name="差_行政（人员）_县市旗测算-新科目（含人口规模效应）_财力性转移支付2010年预算参考数" xfId="1307"/>
    <cellStyle name="差_行政（人员）_县市旗测算-新科目（含人口规模效应）_财力性转移支付2010年预算参考数_12.25-发教育厅-2016年高职生均年初预算控制数分配表" xfId="1308"/>
    <cellStyle name="差_行政公检法测算" xfId="1309"/>
    <cellStyle name="差_行政公检法测算_12.25-发教育厅-2016年高职生均年初预算控制数分配表" xfId="1310"/>
    <cellStyle name="差_行政公检法测算_不含人员经费系数" xfId="1311"/>
    <cellStyle name="差_行政公检法测算_不含人员经费系数_12.25-发教育厅-2016年高职生均年初预算控制数分配表" xfId="1312"/>
    <cellStyle name="差_行政公检法测算_不含人员经费系数_财力性转移支付2010年预算参考数" xfId="1313"/>
    <cellStyle name="差_行政公检法测算_不含人员经费系数_财力性转移支付2010年预算参考数_12.25-发教育厅-2016年高职生均年初预算控制数分配表" xfId="1314"/>
    <cellStyle name="差_行政公检法测算_财力性转移支付2010年预算参考数" xfId="1315"/>
    <cellStyle name="差_行政公检法测算_财力性转移支付2010年预算参考数_12.25-发教育厅-2016年高职生均年初预算控制数分配表" xfId="1316"/>
    <cellStyle name="差_行政公检法测算_民生政策最低支出需求" xfId="1317"/>
    <cellStyle name="差_行政公检法测算_民生政策最低支出需求_12.25-发教育厅-2016年高职生均年初预算控制数分配表" xfId="1318"/>
    <cellStyle name="差_行政公检法测算_民生政策最低支出需求_财力性转移支付2010年预算参考数" xfId="1319"/>
    <cellStyle name="差_行政公检法测算_民生政策最低支出需求_财力性转移支付2010年预算参考数_12.25-发教育厅-2016年高职生均年初预算控制数分配表" xfId="1320"/>
    <cellStyle name="差_行政公检法测算_县市旗测算-新科目（含人口规模效应）" xfId="1321"/>
    <cellStyle name="差_行政公检法测算_县市旗测算-新科目（含人口规模效应）_12.25-发教育厅-2016年高职生均年初预算控制数分配表" xfId="1322"/>
    <cellStyle name="差_行政公检法测算_县市旗测算-新科目（含人口规模效应）_财力性转移支付2010年预算参考数" xfId="1323"/>
    <cellStyle name="差_行政公检法测算_县市旗测算-新科目（含人口规模效应）_财力性转移支付2010年预算参考数_12.25-发教育厅-2016年高职生均年初预算控制数分配表" xfId="1324"/>
    <cellStyle name="差_河南 缺口县区测算(地方填报)" xfId="1333"/>
    <cellStyle name="差_河南 缺口县区测算(地方填报)_12.25-发教育厅-2016年高职生均年初预算控制数分配表" xfId="1334"/>
    <cellStyle name="差_河南 缺口县区测算(地方填报)_财力性转移支付2010年预算参考数" xfId="1335"/>
    <cellStyle name="差_河南 缺口县区测算(地方填报)_财力性转移支付2010年预算参考数_12.25-发教育厅-2016年高职生均年初预算控制数分配表" xfId="1336"/>
    <cellStyle name="差_河南 缺口县区测算(地方填报白)" xfId="1337"/>
    <cellStyle name="差_河南 缺口县区测算(地方填报白)_12.25-发教育厅-2016年高职生均年初预算控制数分配表" xfId="1338"/>
    <cellStyle name="差_河南 缺口县区测算(地方填报白)_财力性转移支付2010年预算参考数" xfId="1339"/>
    <cellStyle name="差_河南 缺口县区测算(地方填报白)_财力性转移支付2010年预算参考数_12.25-发教育厅-2016年高职生均年初预算控制数分配表" xfId="1340"/>
    <cellStyle name="差_核定人数对比" xfId="1325"/>
    <cellStyle name="差_核定人数对比_12.25-发教育厅-2016年高职生均年初预算控制数分配表" xfId="1326"/>
    <cellStyle name="差_核定人数对比_财力性转移支付2010年预算参考数" xfId="1327"/>
    <cellStyle name="差_核定人数对比_财力性转移支付2010年预算参考数_12.25-发教育厅-2016年高职生均年初预算控制数分配表" xfId="1328"/>
    <cellStyle name="差_核定人数下发表" xfId="1329"/>
    <cellStyle name="差_核定人数下发表_12.25-发教育厅-2016年高职生均年初预算控制数分配表" xfId="1330"/>
    <cellStyle name="差_核定人数下发表_财力性转移支付2010年预算参考数" xfId="1331"/>
    <cellStyle name="差_核定人数下发表_财力性转移支付2010年预算参考数_12.25-发教育厅-2016年高职生均年初预算控制数分配表" xfId="1332"/>
    <cellStyle name="差_汇总" xfId="1341"/>
    <cellStyle name="差_汇总_12.25-发教育厅-2016年高职生均年初预算控制数分配表" xfId="1342"/>
    <cellStyle name="差_汇总_财力性转移支付2010年预算参考数" xfId="1343"/>
    <cellStyle name="差_汇总_财力性转移支付2010年预算参考数_12.25-发教育厅-2016年高职生均年初预算控制数分配表" xfId="1344"/>
    <cellStyle name="差_汇总表" xfId="1345"/>
    <cellStyle name="差_汇总表_12.25-发教育厅-2016年高职生均年初预算控制数分配表" xfId="1346"/>
    <cellStyle name="差_汇总表_财力性转移支付2010年预算参考数" xfId="1347"/>
    <cellStyle name="差_汇总表_财力性转移支付2010年预算参考数_12.25-发教育厅-2016年高职生均年初预算控制数分配表" xfId="1348"/>
    <cellStyle name="差_汇总表4" xfId="1349"/>
    <cellStyle name="差_汇总表4_12.25-发教育厅-2016年高职生均年初预算控制数分配表" xfId="1350"/>
    <cellStyle name="差_汇总表4_财力性转移支付2010年预算参考数" xfId="1351"/>
    <cellStyle name="差_汇总表4_财力性转移支付2010年预算参考数_12.25-发教育厅-2016年高职生均年初预算控制数分配表" xfId="1352"/>
    <cellStyle name="差_汇总-县级财政报表附表" xfId="1353"/>
    <cellStyle name="差_汇总-县级财政报表附表_12.25-发教育厅-2016年高职生均年初预算控制数分配表" xfId="1354"/>
    <cellStyle name="差_检验表" xfId="1355"/>
    <cellStyle name="差_检验表（调整后）" xfId="1356"/>
    <cellStyle name="差_检验表（调整后）_12.25-发教育厅-2016年高职生均年初预算控制数分配表" xfId="1357"/>
    <cellStyle name="差_检验表_12.25-发教育厅-2016年高职生均年初预算控制数分配表" xfId="1358"/>
    <cellStyle name="差_教科文(工资提标和养老保险改革含5所划转学校)" xfId="1359"/>
    <cellStyle name="差_教科文12.30(工资提标清算)" xfId="1360"/>
    <cellStyle name="差_教育(按照总人口测算）—20080416" xfId="1361"/>
    <cellStyle name="差_教育(按照总人口测算）—20080416_12.25-发教育厅-2016年高职生均年初预算控制数分配表" xfId="1362"/>
    <cellStyle name="差_教育(按照总人口测算）—20080416_不含人员经费系数" xfId="1363"/>
    <cellStyle name="差_教育(按照总人口测算）—20080416_不含人员经费系数_12.25-发教育厅-2016年高职生均年初预算控制数分配表" xfId="1364"/>
    <cellStyle name="差_教育(按照总人口测算）—20080416_不含人员经费系数_财力性转移支付2010年预算参考数" xfId="1365"/>
    <cellStyle name="差_教育(按照总人口测算）—20080416_不含人员经费系数_财力性转移支付2010年预算参考数_12.25-发教育厅-2016年高职生均年初预算控制数分配表" xfId="1366"/>
    <cellStyle name="差_教育(按照总人口测算）—20080416_财力性转移支付2010年预算参考数" xfId="1367"/>
    <cellStyle name="差_教育(按照总人口测算）—20080416_财力性转移支付2010年预算参考数_12.25-发教育厅-2016年高职生均年初预算控制数分配表" xfId="1368"/>
    <cellStyle name="差_教育(按照总人口测算）—20080416_民生政策最低支出需求" xfId="1369"/>
    <cellStyle name="差_教育(按照总人口测算）—20080416_民生政策最低支出需求_12.25-发教育厅-2016年高职生均年初预算控制数分配表" xfId="1370"/>
    <cellStyle name="差_教育(按照总人口测算）—20080416_民生政策最低支出需求_财力性转移支付2010年预算参考数" xfId="1371"/>
    <cellStyle name="差_教育(按照总人口测算）—20080416_民生政策最低支出需求_财力性转移支付2010年预算参考数_12.25-发教育厅-2016年高职生均年初预算控制数分配表" xfId="1372"/>
    <cellStyle name="差_教育(按照总人口测算）—20080416_县市旗测算-新科目（含人口规模效应）" xfId="1373"/>
    <cellStyle name="差_教育(按照总人口测算）—20080416_县市旗测算-新科目（含人口规模效应）_12.25-发教育厅-2016年高职生均年初预算控制数分配表" xfId="1374"/>
    <cellStyle name="差_教育(按照总人口测算）—20080416_县市旗测算-新科目（含人口规模效应）_财力性转移支付2010年预算参考数" xfId="1375"/>
    <cellStyle name="差_教育(按照总人口测算）—20080416_县市旗测算-新科目（含人口规模效应）_财力性转移支付2010年预算参考数_12.25-发教育厅-2016年高职生均年初预算控制数分配表" xfId="1376"/>
    <cellStyle name="差_丽江汇总" xfId="1377"/>
    <cellStyle name="差_丽江汇总_12.25-发教育厅-2016年高职生均年初预算控制数分配表" xfId="1378"/>
    <cellStyle name="差_民生政策最低支出需求" xfId="1379"/>
    <cellStyle name="差_民生政策最低支出需求_12.25-发教育厅-2016年高职生均年初预算控制数分配表" xfId="1380"/>
    <cellStyle name="差_民生政策最低支出需求_财力性转移支付2010年预算参考数" xfId="1381"/>
    <cellStyle name="差_民生政策最低支出需求_财力性转移支付2010年预算参考数_12.25-发教育厅-2016年高职生均年初预算控制数分配表" xfId="1382"/>
    <cellStyle name="差_农林水和城市维护标准支出20080505－县区合计" xfId="1383"/>
    <cellStyle name="差_农林水和城市维护标准支出20080505－县区合计_12.25-发教育厅-2016年高职生均年初预算控制数分配表" xfId="1384"/>
    <cellStyle name="差_农林水和城市维护标准支出20080505－县区合计_不含人员经费系数" xfId="1385"/>
    <cellStyle name="差_农林水和城市维护标准支出20080505－县区合计_不含人员经费系数_12.25-发教育厅-2016年高职生均年初预算控制数分配表" xfId="1386"/>
    <cellStyle name="差_农林水和城市维护标准支出20080505－县区合计_不含人员经费系数_财力性转移支付2010年预算参考数" xfId="1387"/>
    <cellStyle name="差_农林水和城市维护标准支出20080505－县区合计_不含人员经费系数_财力性转移支付2010年预算参考数_12.25-发教育厅-2016年高职生均年初预算控制数分配表" xfId="1388"/>
    <cellStyle name="差_农林水和城市维护标准支出20080505－县区合计_财力性转移支付2010年预算参考数" xfId="1389"/>
    <cellStyle name="差_农林水和城市维护标准支出20080505－县区合计_财力性转移支付2010年预算参考数_12.25-发教育厅-2016年高职生均年初预算控制数分配表" xfId="1390"/>
    <cellStyle name="差_农林水和城市维护标准支出20080505－县区合计_民生政策最低支出需求" xfId="1391"/>
    <cellStyle name="差_农林水和城市维护标准支出20080505－县区合计_民生政策最低支出需求_12.25-发教育厅-2016年高职生均年初预算控制数分配表" xfId="1392"/>
    <cellStyle name="差_农林水和城市维护标准支出20080505－县区合计_民生政策最低支出需求_财力性转移支付2010年预算参考数" xfId="1393"/>
    <cellStyle name="差_农林水和城市维护标准支出20080505－县区合计_民生政策最低支出需求_财力性转移支付2010年预算参考数_12.25-发教育厅-2016年高职生均年初预算控制数分配表" xfId="1394"/>
    <cellStyle name="差_农林水和城市维护标准支出20080505－县区合计_县市旗测算-新科目（含人口规模效应）" xfId="1395"/>
    <cellStyle name="差_农林水和城市维护标准支出20080505－县区合计_县市旗测算-新科目（含人口规模效应）_12.25-发教育厅-2016年高职生均年初预算控制数分配表" xfId="1396"/>
    <cellStyle name="差_农林水和城市维护标准支出20080505－县区合计_县市旗测算-新科目（含人口规模效应）_财力性转移支付2010年预算参考数" xfId="1397"/>
    <cellStyle name="差_农林水和城市维护标准支出20080505－县区合计_县市旗测算-新科目（含人口规模效应）_财力性转移支付2010年预算参考数_12.25-发教育厅-2016年高职生均年初预算控制数分配表" xfId="1398"/>
    <cellStyle name="差_平邑" xfId="1399"/>
    <cellStyle name="差_平邑_12.25-发教育厅-2016年高职生均年初预算控制数分配表" xfId="1400"/>
    <cellStyle name="差_平邑_财力性转移支付2010年预算参考数" xfId="1401"/>
    <cellStyle name="差_平邑_财力性转移支付2010年预算参考数_12.25-发教育厅-2016年高职生均年初预算控制数分配表" xfId="1402"/>
    <cellStyle name="差_其他部门(按照总人口测算）—20080416" xfId="1403"/>
    <cellStyle name="差_其他部门(按照总人口测算）—20080416_12.25-发教育厅-2016年高职生均年初预算控制数分配表" xfId="1404"/>
    <cellStyle name="差_其他部门(按照总人口测算）—20080416_不含人员经费系数" xfId="1405"/>
    <cellStyle name="差_其他部门(按照总人口测算）—20080416_不含人员经费系数_12.25-发教育厅-2016年高职生均年初预算控制数分配表" xfId="1406"/>
    <cellStyle name="差_其他部门(按照总人口测算）—20080416_不含人员经费系数_财力性转移支付2010年预算参考数" xfId="1407"/>
    <cellStyle name="差_其他部门(按照总人口测算）—20080416_不含人员经费系数_财力性转移支付2010年预算参考数_12.25-发教育厅-2016年高职生均年初预算控制数分配表" xfId="1408"/>
    <cellStyle name="差_其他部门(按照总人口测算）—20080416_财力性转移支付2010年预算参考数" xfId="1409"/>
    <cellStyle name="差_其他部门(按照总人口测算）—20080416_财力性转移支付2010年预算参考数_12.25-发教育厅-2016年高职生均年初预算控制数分配表" xfId="1410"/>
    <cellStyle name="差_其他部门(按照总人口测算）—20080416_民生政策最低支出需求" xfId="1411"/>
    <cellStyle name="差_其他部门(按照总人口测算）—20080416_民生政策最低支出需求_12.25-发教育厅-2016年高职生均年初预算控制数分配表" xfId="1412"/>
    <cellStyle name="差_其他部门(按照总人口测算）—20080416_民生政策最低支出需求_财力性转移支付2010年预算参考数" xfId="1413"/>
    <cellStyle name="差_其他部门(按照总人口测算）—20080416_民生政策最低支出需求_财力性转移支付2010年预算参考数_12.25-发教育厅-2016年高职生均年初预算控制数分配表" xfId="1414"/>
    <cellStyle name="差_其他部门(按照总人口测算）—20080416_县市旗测算-新科目（含人口规模效应）" xfId="1415"/>
    <cellStyle name="差_其他部门(按照总人口测算）—20080416_县市旗测算-新科目（含人口规模效应）_12.25-发教育厅-2016年高职生均年初预算控制数分配表" xfId="1416"/>
    <cellStyle name="差_其他部门(按照总人口测算）—20080416_县市旗测算-新科目（含人口规模效应）_财力性转移支付2010年预算参考数" xfId="1417"/>
    <cellStyle name="差_其他部门(按照总人口测算）—20080416_县市旗测算-新科目（含人口规模效应）_财力性转移支付2010年预算参考数_12.25-发教育厅-2016年高职生均年初预算控制数分配表" xfId="1418"/>
    <cellStyle name="差_青海 缺口县区测算(地方填报)" xfId="1419"/>
    <cellStyle name="差_青海 缺口县区测算(地方填报)_12.25-发教育厅-2016年高职生均年初预算控制数分配表" xfId="1420"/>
    <cellStyle name="差_青海 缺口县区测算(地方填报)_财力性转移支付2010年预算参考数" xfId="1421"/>
    <cellStyle name="差_青海 缺口县区测算(地方填报)_财力性转移支付2010年预算参考数_12.25-发教育厅-2016年高职生均年初预算控制数分配表" xfId="1422"/>
    <cellStyle name="差_缺口县区测算" xfId="1423"/>
    <cellStyle name="差_缺口县区测算（11.13）" xfId="1424"/>
    <cellStyle name="差_缺口县区测算（11.13）_12.25-发教育厅-2016年高职生均年初预算控制数分配表" xfId="1425"/>
    <cellStyle name="差_缺口县区测算（11.13）_财力性转移支付2010年预算参考数" xfId="1426"/>
    <cellStyle name="差_缺口县区测算（11.13）_财力性转移支付2010年预算参考数_12.25-发教育厅-2016年高职生均年初预算控制数分配表" xfId="1427"/>
    <cellStyle name="差_缺口县区测算(按2007支出增长25%测算)" xfId="1428"/>
    <cellStyle name="差_缺口县区测算(按2007支出增长25%测算)_12.25-发教育厅-2016年高职生均年初预算控制数分配表" xfId="1429"/>
    <cellStyle name="差_缺口县区测算(按2007支出增长25%测算)_财力性转移支付2010年预算参考数" xfId="1430"/>
    <cellStyle name="差_缺口县区测算(按2007支出增长25%测算)_财力性转移支付2010年预算参考数_12.25-发教育厅-2016年高职生均年初预算控制数分配表" xfId="1431"/>
    <cellStyle name="差_缺口县区测算(按核定人数)" xfId="1432"/>
    <cellStyle name="差_缺口县区测算(按核定人数)_12.25-发教育厅-2016年高职生均年初预算控制数分配表" xfId="1433"/>
    <cellStyle name="差_缺口县区测算(按核定人数)_财力性转移支付2010年预算参考数" xfId="1434"/>
    <cellStyle name="差_缺口县区测算(按核定人数)_财力性转移支付2010年预算参考数_12.25-发教育厅-2016年高职生均年初预算控制数分配表" xfId="1435"/>
    <cellStyle name="差_缺口县区测算(财政部标准)" xfId="1436"/>
    <cellStyle name="差_缺口县区测算(财政部标准)_12.25-发教育厅-2016年高职生均年初预算控制数分配表" xfId="1437"/>
    <cellStyle name="差_缺口县区测算(财政部标准)_财力性转移支付2010年预算参考数" xfId="1438"/>
    <cellStyle name="差_缺口县区测算(财政部标准)_财力性转移支付2010年预算参考数_12.25-发教育厅-2016年高职生均年初预算控制数分配表" xfId="1439"/>
    <cellStyle name="差_缺口县区测算_12.25-发教育厅-2016年高职生均年初预算控制数分配表" xfId="1440"/>
    <cellStyle name="差_缺口县区测算_财力性转移支付2010年预算参考数" xfId="1441"/>
    <cellStyle name="差_缺口县区测算_财力性转移支付2010年预算参考数_12.25-发教育厅-2016年高职生均年初预算控制数分配表" xfId="1442"/>
    <cellStyle name="差_人员工资和公用经费" xfId="1443"/>
    <cellStyle name="差_人员工资和公用经费_12.25-发教育厅-2016年高职生均年初预算控制数分配表" xfId="1444"/>
    <cellStyle name="差_人员工资和公用经费_财力性转移支付2010年预算参考数" xfId="1445"/>
    <cellStyle name="差_人员工资和公用经费_财力性转移支付2010年预算参考数_12.25-发教育厅-2016年高职生均年初预算控制数分配表" xfId="1446"/>
    <cellStyle name="差_人员工资和公用经费2" xfId="1447"/>
    <cellStyle name="差_人员工资和公用经费2_12.25-发教育厅-2016年高职生均年初预算控制数分配表" xfId="1448"/>
    <cellStyle name="差_人员工资和公用经费2_财力性转移支付2010年预算参考数" xfId="1449"/>
    <cellStyle name="差_人员工资和公用经费2_财力性转移支付2010年预算参考数_12.25-发教育厅-2016年高职生均年初预算控制数分配表" xfId="1450"/>
    <cellStyle name="差_人员工资和公用经费3" xfId="1451"/>
    <cellStyle name="差_人员工资和公用经费3_12.25-发教育厅-2016年高职生均年初预算控制数分配表" xfId="1452"/>
    <cellStyle name="差_人员工资和公用经费3_财力性转移支付2010年预算参考数" xfId="1453"/>
    <cellStyle name="差_人员工资和公用经费3_财力性转移支付2010年预算参考数_12.25-发教育厅-2016年高职生均年初预算控制数分配表" xfId="1454"/>
    <cellStyle name="差_山东省民生支出标准" xfId="1455"/>
    <cellStyle name="差_山东省民生支出标准_12.25-发教育厅-2016年高职生均年初预算控制数分配表" xfId="1456"/>
    <cellStyle name="差_山东省民生支出标准_财力性转移支付2010年预算参考数" xfId="1457"/>
    <cellStyle name="差_山东省民生支出标准_财力性转移支付2010年预算参考数_12.25-发教育厅-2016年高职生均年初预算控制数分配表" xfId="1458"/>
    <cellStyle name="差_社会保障费测算数据" xfId="1459"/>
    <cellStyle name="差_市辖区测算20080510" xfId="1460"/>
    <cellStyle name="差_市辖区测算20080510_12.25-发教育厅-2016年高职生均年初预算控制数分配表" xfId="1461"/>
    <cellStyle name="差_市辖区测算20080510_不含人员经费系数" xfId="1462"/>
    <cellStyle name="差_市辖区测算20080510_不含人员经费系数_12.25-发教育厅-2016年高职生均年初预算控制数分配表" xfId="1463"/>
    <cellStyle name="差_市辖区测算20080510_不含人员经费系数_财力性转移支付2010年预算参考数" xfId="1464"/>
    <cellStyle name="差_市辖区测算20080510_不含人员经费系数_财力性转移支付2010年预算参考数_12.25-发教育厅-2016年高职生均年初预算控制数分配表" xfId="1465"/>
    <cellStyle name="差_市辖区测算20080510_财力性转移支付2010年预算参考数" xfId="1466"/>
    <cellStyle name="差_市辖区测算20080510_财力性转移支付2010年预算参考数_12.25-发教育厅-2016年高职生均年初预算控制数分配表" xfId="1467"/>
    <cellStyle name="差_市辖区测算20080510_民生政策最低支出需求" xfId="1468"/>
    <cellStyle name="差_市辖区测算20080510_民生政策最低支出需求_12.25-发教育厅-2016年高职生均年初预算控制数分配表" xfId="1469"/>
    <cellStyle name="差_市辖区测算20080510_民生政策最低支出需求_财力性转移支付2010年预算参考数" xfId="1470"/>
    <cellStyle name="差_市辖区测算20080510_民生政策最低支出需求_财力性转移支付2010年预算参考数_12.25-发教育厅-2016年高职生均年初预算控制数分配表" xfId="1471"/>
    <cellStyle name="差_市辖区测算20080510_县市旗测算-新科目（含人口规模效应）" xfId="1472"/>
    <cellStyle name="差_市辖区测算20080510_县市旗测算-新科目（含人口规模效应）_12.25-发教育厅-2016年高职生均年初预算控制数分配表" xfId="1473"/>
    <cellStyle name="差_市辖区测算20080510_县市旗测算-新科目（含人口规模效应）_财力性转移支付2010年预算参考数" xfId="1474"/>
    <cellStyle name="差_市辖区测算20080510_县市旗测算-新科目（含人口规模效应）_财力性转移支付2010年预算参考数_12.25-发教育厅-2016年高职生均年初预算控制数分配表" xfId="1475"/>
    <cellStyle name="差_市辖区测算-新科目（20080626）" xfId="1476"/>
    <cellStyle name="差_市辖区测算-新科目（20080626）_12.25-发教育厅-2016年高职生均年初预算控制数分配表" xfId="1477"/>
    <cellStyle name="差_市辖区测算-新科目（20080626）_不含人员经费系数" xfId="1478"/>
    <cellStyle name="差_市辖区测算-新科目（20080626）_不含人员经费系数_12.25-发教育厅-2016年高职生均年初预算控制数分配表" xfId="1479"/>
    <cellStyle name="差_市辖区测算-新科目（20080626）_不含人员经费系数_财力性转移支付2010年预算参考数" xfId="1480"/>
    <cellStyle name="差_市辖区测算-新科目（20080626）_不含人员经费系数_财力性转移支付2010年预算参考数_12.25-发教育厅-2016年高职生均年初预算控制数分配表" xfId="1481"/>
    <cellStyle name="差_市辖区测算-新科目（20080626）_财力性转移支付2010年预算参考数" xfId="1482"/>
    <cellStyle name="差_市辖区测算-新科目（20080626）_财力性转移支付2010年预算参考数_12.25-发教育厅-2016年高职生均年初预算控制数分配表" xfId="1483"/>
    <cellStyle name="差_市辖区测算-新科目（20080626）_民生政策最低支出需求" xfId="1484"/>
    <cellStyle name="差_市辖区测算-新科目（20080626）_民生政策最低支出需求_12.25-发教育厅-2016年高职生均年初预算控制数分配表" xfId="1485"/>
    <cellStyle name="差_市辖区测算-新科目（20080626）_民生政策最低支出需求_财力性转移支付2010年预算参考数" xfId="1486"/>
    <cellStyle name="差_市辖区测算-新科目（20080626）_民生政策最低支出需求_财力性转移支付2010年预算参考数_12.25-发教育厅-2016年高职生均年初预算控制数分配表" xfId="1487"/>
    <cellStyle name="差_市辖区测算-新科目（20080626）_县市旗测算-新科目（含人口规模效应）" xfId="1488"/>
    <cellStyle name="差_市辖区测算-新科目（20080626）_县市旗测算-新科目（含人口规模效应）_12.25-发教育厅-2016年高职生均年初预算控制数分配表" xfId="1489"/>
    <cellStyle name="差_市辖区测算-新科目（20080626）_县市旗测算-新科目（含人口规模效应）_财力性转移支付2010年预算参考数" xfId="1490"/>
    <cellStyle name="差_市辖区测算-新科目（20080626）_县市旗测算-新科目（含人口规模效应）_财力性转移支付2010年预算参考数_12.25-发教育厅-2016年高职生均年初预算控制数分配表" xfId="1491"/>
    <cellStyle name="差_同德" xfId="1492"/>
    <cellStyle name="差_同德_12.25-发教育厅-2016年高职生均年初预算控制数分配表" xfId="1493"/>
    <cellStyle name="差_同德_财力性转移支付2010年预算参考数" xfId="1494"/>
    <cellStyle name="差_同德_财力性转移支付2010年预算参考数_12.25-发教育厅-2016年高职生均年初预算控制数分配表" xfId="1495"/>
    <cellStyle name="差_危改资金测算" xfId="1496"/>
    <cellStyle name="差_危改资金测算_12.25-发教育厅-2016年高职生均年初预算控制数分配表" xfId="1497"/>
    <cellStyle name="差_危改资金测算_财力性转移支付2010年预算参考数" xfId="1498"/>
    <cellStyle name="差_危改资金测算_财力性转移支付2010年预算参考数_12.25-发教育厅-2016年高职生均年初预算控制数分配表" xfId="1499"/>
    <cellStyle name="差_卫生(按照总人口测算）—20080416" xfId="1500"/>
    <cellStyle name="差_卫生(按照总人口测算）—20080416_12.25-发教育厅-2016年高职生均年初预算控制数分配表" xfId="1501"/>
    <cellStyle name="差_卫生(按照总人口测算）—20080416_不含人员经费系数" xfId="1502"/>
    <cellStyle name="差_卫生(按照总人口测算）—20080416_不含人员经费系数_12.25-发教育厅-2016年高职生均年初预算控制数分配表" xfId="1503"/>
    <cellStyle name="差_卫生(按照总人口测算）—20080416_不含人员经费系数_财力性转移支付2010年预算参考数" xfId="1504"/>
    <cellStyle name="差_卫生(按照总人口测算）—20080416_不含人员经费系数_财力性转移支付2010年预算参考数_12.25-发教育厅-2016年高职生均年初预算控制数分配表" xfId="1505"/>
    <cellStyle name="差_卫生(按照总人口测算）—20080416_财力性转移支付2010年预算参考数" xfId="1506"/>
    <cellStyle name="差_卫生(按照总人口测算）—20080416_财力性转移支付2010年预算参考数_12.25-发教育厅-2016年高职生均年初预算控制数分配表" xfId="1507"/>
    <cellStyle name="差_卫生(按照总人口测算）—20080416_民生政策最低支出需求" xfId="1508"/>
    <cellStyle name="差_卫生(按照总人口测算）—20080416_民生政策最低支出需求_12.25-发教育厅-2016年高职生均年初预算控制数分配表" xfId="1509"/>
    <cellStyle name="差_卫生(按照总人口测算）—20080416_民生政策最低支出需求_财力性转移支付2010年预算参考数" xfId="1510"/>
    <cellStyle name="差_卫生(按照总人口测算）—20080416_民生政策最低支出需求_财力性转移支付2010年预算参考数_12.25-发教育厅-2016年高职生均年初预算控制数分配表" xfId="1511"/>
    <cellStyle name="差_卫生(按照总人口测算）—20080416_县市旗测算-新科目（含人口规模效应）" xfId="1512"/>
    <cellStyle name="差_卫生(按照总人口测算）—20080416_县市旗测算-新科目（含人口规模效应）_12.25-发教育厅-2016年高职生均年初预算控制数分配表" xfId="1513"/>
    <cellStyle name="差_卫生(按照总人口测算）—20080416_县市旗测算-新科目（含人口规模效应）_财力性转移支付2010年预算参考数" xfId="1514"/>
    <cellStyle name="差_卫生(按照总人口测算）—20080416_县市旗测算-新科目（含人口规模效应）_财力性转移支付2010年预算参考数_12.25-发教育厅-2016年高职生均年初预算控制数分配表" xfId="1515"/>
    <cellStyle name="差_卫生部门" xfId="1516"/>
    <cellStyle name="差_卫生部门_12.25-发教育厅-2016年高职生均年初预算控制数分配表" xfId="1517"/>
    <cellStyle name="差_卫生部门_财力性转移支付2010年预算参考数" xfId="1518"/>
    <cellStyle name="差_卫生部门_财力性转移支付2010年预算参考数_12.25-发教育厅-2016年高职生均年初预算控制数分配表" xfId="1519"/>
    <cellStyle name="差_文体广播部门" xfId="1520"/>
    <cellStyle name="差_文体广播部门_12.25-发教育厅-2016年高职生均年初预算控制数分配表" xfId="1521"/>
    <cellStyle name="差_文体广播事业(按照总人口测算）—20080416" xfId="1522"/>
    <cellStyle name="差_文体广播事业(按照总人口测算）—20080416_12.25-发教育厅-2016年高职生均年初预算控制数分配表" xfId="1523"/>
    <cellStyle name="差_文体广播事业(按照总人口测算）—20080416_不含人员经费系数" xfId="1524"/>
    <cellStyle name="差_文体广播事业(按照总人口测算）—20080416_不含人员经费系数_12.25-发教育厅-2016年高职生均年初预算控制数分配表" xfId="1525"/>
    <cellStyle name="差_文体广播事业(按照总人口测算）—20080416_不含人员经费系数_财力性转移支付2010年预算参考数" xfId="1526"/>
    <cellStyle name="差_文体广播事业(按照总人口测算）—20080416_不含人员经费系数_财力性转移支付2010年预算参考数_12.25-发教育厅-2016年高职生均年初预算控制数分配表" xfId="1527"/>
    <cellStyle name="差_文体广播事业(按照总人口测算）—20080416_财力性转移支付2010年预算参考数" xfId="1528"/>
    <cellStyle name="差_文体广播事业(按照总人口测算）—20080416_财力性转移支付2010年预算参考数_12.25-发教育厅-2016年高职生均年初预算控制数分配表" xfId="1529"/>
    <cellStyle name="差_文体广播事业(按照总人口测算）—20080416_民生政策最低支出需求" xfId="1530"/>
    <cellStyle name="差_文体广播事业(按照总人口测算）—20080416_民生政策最低支出需求_12.25-发教育厅-2016年高职生均年初预算控制数分配表" xfId="1531"/>
    <cellStyle name="差_文体广播事业(按照总人口测算）—20080416_民生政策最低支出需求_财力性转移支付2010年预算参考数" xfId="1532"/>
    <cellStyle name="差_文体广播事业(按照总人口测算）—20080416_民生政策最低支出需求_财力性转移支付2010年预算参考数_12.25-发教育厅-2016年高职生均年初预算控制数分配表" xfId="1533"/>
    <cellStyle name="差_文体广播事业(按照总人口测算）—20080416_县市旗测算-新科目（含人口规模效应）" xfId="1534"/>
    <cellStyle name="差_文体广播事业(按照总人口测算）—20080416_县市旗测算-新科目（含人口规模效应）_12.25-发教育厅-2016年高职生均年初预算控制数分配表" xfId="1535"/>
    <cellStyle name="差_文体广播事业(按照总人口测算）—20080416_县市旗测算-新科目（含人口规模效应）_财力性转移支付2010年预算参考数" xfId="1536"/>
    <cellStyle name="差_文体广播事业(按照总人口测算）—20080416_县市旗测算-新科目（含人口规模效应）_财力性转移支付2010年预算参考数_12.25-发教育厅-2016年高职生均年初预算控制数分配表" xfId="1537"/>
    <cellStyle name="差_县区合并测算20080421" xfId="1538"/>
    <cellStyle name="差_县区合并测算20080421_12.25-发教育厅-2016年高职生均年初预算控制数分配表" xfId="1539"/>
    <cellStyle name="差_县区合并测算20080421_不含人员经费系数" xfId="1540"/>
    <cellStyle name="差_县区合并测算20080421_不含人员经费系数_12.25-发教育厅-2016年高职生均年初预算控制数分配表" xfId="1541"/>
    <cellStyle name="差_县区合并测算20080421_不含人员经费系数_财力性转移支付2010年预算参考数" xfId="1542"/>
    <cellStyle name="差_县区合并测算20080421_不含人员经费系数_财力性转移支付2010年预算参考数_12.25-发教育厅-2016年高职生均年初预算控制数分配表" xfId="1543"/>
    <cellStyle name="差_县区合并测算20080421_财力性转移支付2010年预算参考数" xfId="1544"/>
    <cellStyle name="差_县区合并测算20080421_财力性转移支付2010年预算参考数_12.25-发教育厅-2016年高职生均年初预算控制数分配表" xfId="1545"/>
    <cellStyle name="差_县区合并测算20080421_民生政策最低支出需求" xfId="1546"/>
    <cellStyle name="差_县区合并测算20080421_民生政策最低支出需求_12.25-发教育厅-2016年高职生均年初预算控制数分配表" xfId="1547"/>
    <cellStyle name="差_县区合并测算20080421_民生政策最低支出需求_财力性转移支付2010年预算参考数" xfId="1548"/>
    <cellStyle name="差_县区合并测算20080421_民生政策最低支出需求_财力性转移支付2010年预算参考数_12.25-发教育厅-2016年高职生均年初预算控制数分配表" xfId="1549"/>
    <cellStyle name="差_县区合并测算20080421_县市旗测算-新科目（含人口规模效应）" xfId="1550"/>
    <cellStyle name="差_县区合并测算20080421_县市旗测算-新科目（含人口规模效应）_12.25-发教育厅-2016年高职生均年初预算控制数分配表" xfId="1551"/>
    <cellStyle name="差_县区合并测算20080421_县市旗测算-新科目（含人口规模效应）_财力性转移支付2010年预算参考数" xfId="1552"/>
    <cellStyle name="差_县区合并测算20080421_县市旗测算-新科目（含人口规模效应）_财力性转移支付2010年预算参考数_12.25-发教育厅-2016年高职生均年初预算控制数分配表" xfId="1553"/>
    <cellStyle name="差_县区合并测算20080423(按照各省比重）" xfId="1554"/>
    <cellStyle name="差_县区合并测算20080423(按照各省比重）_12.25-发教育厅-2016年高职生均年初预算控制数分配表" xfId="1555"/>
    <cellStyle name="差_县区合并测算20080423(按照各省比重）_不含人员经费系数" xfId="1556"/>
    <cellStyle name="差_县区合并测算20080423(按照各省比重）_不含人员经费系数_12.25-发教育厅-2016年高职生均年初预算控制数分配表" xfId="1557"/>
    <cellStyle name="差_县区合并测算20080423(按照各省比重）_不含人员经费系数_财力性转移支付2010年预算参考数" xfId="1558"/>
    <cellStyle name="差_县区合并测算20080423(按照各省比重）_不含人员经费系数_财力性转移支付2010年预算参考数_12.25-发教育厅-2016年高职生均年初预算控制数分配表" xfId="1559"/>
    <cellStyle name="差_县区合并测算20080423(按照各省比重）_财力性转移支付2010年预算参考数" xfId="1560"/>
    <cellStyle name="差_县区合并测算20080423(按照各省比重）_财力性转移支付2010年预算参考数_12.25-发教育厅-2016年高职生均年初预算控制数分配表" xfId="1561"/>
    <cellStyle name="差_县区合并测算20080423(按照各省比重）_民生政策最低支出需求" xfId="1562"/>
    <cellStyle name="差_县区合并测算20080423(按照各省比重）_民生政策最低支出需求_12.25-发教育厅-2016年高职生均年初预算控制数分配表" xfId="1563"/>
    <cellStyle name="差_县区合并测算20080423(按照各省比重）_民生政策最低支出需求_财力性转移支付2010年预算参考数" xfId="1564"/>
    <cellStyle name="差_县区合并测算20080423(按照各省比重）_民生政策最低支出需求_财力性转移支付2010年预算参考数_12.25-发教育厅-2016年高职生均年初预算控制数分配表" xfId="1565"/>
    <cellStyle name="差_县区合并测算20080423(按照各省比重）_县市旗测算-新科目（含人口规模效应）" xfId="1566"/>
    <cellStyle name="差_县区合并测算20080423(按照各省比重）_县市旗测算-新科目（含人口规模效应）_12.25-发教育厅-2016年高职生均年初预算控制数分配表" xfId="1567"/>
    <cellStyle name="差_县区合并测算20080423(按照各省比重）_县市旗测算-新科目（含人口规模效应）_财力性转移支付2010年预算参考数" xfId="1568"/>
    <cellStyle name="差_县区合并测算20080423(按照各省比重）_县市旗测算-新科目（含人口规模效应）_财力性转移支付2010年预算参考数_12.25-发教育厅-2016年高职生均年初预算控制数分配表" xfId="1569"/>
    <cellStyle name="差_县市旗测算20080508" xfId="1570"/>
    <cellStyle name="差_县市旗测算20080508_12.25-发教育厅-2016年高职生均年初预算控制数分配表" xfId="1571"/>
    <cellStyle name="差_县市旗测算20080508_不含人员经费系数" xfId="1572"/>
    <cellStyle name="差_县市旗测算20080508_不含人员经费系数_12.25-发教育厅-2016年高职生均年初预算控制数分配表" xfId="1573"/>
    <cellStyle name="差_县市旗测算20080508_不含人员经费系数_财力性转移支付2010年预算参考数" xfId="1574"/>
    <cellStyle name="差_县市旗测算20080508_不含人员经费系数_财力性转移支付2010年预算参考数_12.25-发教育厅-2016年高职生均年初预算控制数分配表" xfId="1575"/>
    <cellStyle name="差_县市旗测算20080508_财力性转移支付2010年预算参考数" xfId="1576"/>
    <cellStyle name="差_县市旗测算20080508_财力性转移支付2010年预算参考数_12.25-发教育厅-2016年高职生均年初预算控制数分配表" xfId="1577"/>
    <cellStyle name="差_县市旗测算20080508_民生政策最低支出需求" xfId="1578"/>
    <cellStyle name="差_县市旗测算20080508_民生政策最低支出需求_12.25-发教育厅-2016年高职生均年初预算控制数分配表" xfId="1579"/>
    <cellStyle name="差_县市旗测算20080508_民生政策最低支出需求_财力性转移支付2010年预算参考数" xfId="1580"/>
    <cellStyle name="差_县市旗测算20080508_民生政策最低支出需求_财力性转移支付2010年预算参考数_12.25-发教育厅-2016年高职生均年初预算控制数分配表" xfId="1581"/>
    <cellStyle name="差_县市旗测算20080508_县市旗测算-新科目（含人口规模效应）" xfId="1582"/>
    <cellStyle name="差_县市旗测算20080508_县市旗测算-新科目（含人口规模效应）_12.25-发教育厅-2016年高职生均年初预算控制数分配表" xfId="1583"/>
    <cellStyle name="差_县市旗测算20080508_县市旗测算-新科目（含人口规模效应）_财力性转移支付2010年预算参考数" xfId="1584"/>
    <cellStyle name="差_县市旗测算20080508_县市旗测算-新科目（含人口规模效应）_财力性转移支付2010年预算参考数_12.25-发教育厅-2016年高职生均年初预算控制数分配表" xfId="1585"/>
    <cellStyle name="差_县市旗测算-新科目（20080626）" xfId="1586"/>
    <cellStyle name="差_县市旗测算-新科目（20080626）_12.25-发教育厅-2016年高职生均年初预算控制数分配表" xfId="1587"/>
    <cellStyle name="差_县市旗测算-新科目（20080626）_不含人员经费系数" xfId="1588"/>
    <cellStyle name="差_县市旗测算-新科目（20080626）_不含人员经费系数_12.25-发教育厅-2016年高职生均年初预算控制数分配表" xfId="1589"/>
    <cellStyle name="差_县市旗测算-新科目（20080626）_不含人员经费系数_财力性转移支付2010年预算参考数" xfId="1590"/>
    <cellStyle name="差_县市旗测算-新科目（20080626）_不含人员经费系数_财力性转移支付2010年预算参考数_12.25-发教育厅-2016年高职生均年初预算控制数分配表" xfId="1591"/>
    <cellStyle name="差_县市旗测算-新科目（20080626）_财力性转移支付2010年预算参考数" xfId="1592"/>
    <cellStyle name="差_县市旗测算-新科目（20080626）_财力性转移支付2010年预算参考数_12.25-发教育厅-2016年高职生均年初预算控制数分配表" xfId="1593"/>
    <cellStyle name="差_县市旗测算-新科目（20080626）_民生政策最低支出需求" xfId="1594"/>
    <cellStyle name="差_县市旗测算-新科目（20080626）_民生政策最低支出需求_12.25-发教育厅-2016年高职生均年初预算控制数分配表" xfId="1595"/>
    <cellStyle name="差_县市旗测算-新科目（20080626）_民生政策最低支出需求_财力性转移支付2010年预算参考数" xfId="1596"/>
    <cellStyle name="差_县市旗测算-新科目（20080626）_民生政策最低支出需求_财力性转移支付2010年预算参考数_12.25-发教育厅-2016年高职生均年初预算控制数分配表" xfId="1597"/>
    <cellStyle name="差_县市旗测算-新科目（20080626）_县市旗测算-新科目（含人口规模效应）" xfId="1598"/>
    <cellStyle name="差_县市旗测算-新科目（20080626）_县市旗测算-新科目（含人口规模效应）_12.25-发教育厅-2016年高职生均年初预算控制数分配表" xfId="1599"/>
    <cellStyle name="差_县市旗测算-新科目（20080626）_县市旗测算-新科目（含人口规模效应）_财力性转移支付2010年预算参考数" xfId="1600"/>
    <cellStyle name="差_县市旗测算-新科目（20080626）_县市旗测算-新科目（含人口规模效应）_财力性转移支付2010年预算参考数_12.25-发教育厅-2016年高职生均年初预算控制数分配表" xfId="1601"/>
    <cellStyle name="差_县市旗测算-新科目（20080627）" xfId="1602"/>
    <cellStyle name="差_县市旗测算-新科目（20080627）_12.25-发教育厅-2016年高职生均年初预算控制数分配表" xfId="1603"/>
    <cellStyle name="差_县市旗测算-新科目（20080627）_不含人员经费系数" xfId="1604"/>
    <cellStyle name="差_县市旗测算-新科目（20080627）_不含人员经费系数_12.25-发教育厅-2016年高职生均年初预算控制数分配表" xfId="1605"/>
    <cellStyle name="差_县市旗测算-新科目（20080627）_不含人员经费系数_财力性转移支付2010年预算参考数" xfId="1606"/>
    <cellStyle name="差_县市旗测算-新科目（20080627）_不含人员经费系数_财力性转移支付2010年预算参考数_12.25-发教育厅-2016年高职生均年初预算控制数分配表" xfId="1607"/>
    <cellStyle name="差_县市旗测算-新科目（20080627）_财力性转移支付2010年预算参考数" xfId="1608"/>
    <cellStyle name="差_县市旗测算-新科目（20080627）_财力性转移支付2010年预算参考数_12.25-发教育厅-2016年高职生均年初预算控制数分配表" xfId="1609"/>
    <cellStyle name="差_县市旗测算-新科目（20080627）_民生政策最低支出需求" xfId="1610"/>
    <cellStyle name="差_县市旗测算-新科目（20080627）_民生政策最低支出需求_12.25-发教育厅-2016年高职生均年初预算控制数分配表" xfId="1611"/>
    <cellStyle name="差_县市旗测算-新科目（20080627）_民生政策最低支出需求_财力性转移支付2010年预算参考数" xfId="1612"/>
    <cellStyle name="差_县市旗测算-新科目（20080627）_民生政策最低支出需求_财力性转移支付2010年预算参考数_12.25-发教育厅-2016年高职生均年初预算控制数分配表" xfId="1613"/>
    <cellStyle name="差_县市旗测算-新科目（20080627）_县市旗测算-新科目（含人口规模效应）" xfId="1614"/>
    <cellStyle name="差_县市旗测算-新科目（20080627）_县市旗测算-新科目（含人口规模效应）_12.25-发教育厅-2016年高职生均年初预算控制数分配表" xfId="1615"/>
    <cellStyle name="差_县市旗测算-新科目（20080627）_县市旗测算-新科目（含人口规模效应）_财力性转移支付2010年预算参考数" xfId="1616"/>
    <cellStyle name="差_县市旗测算-新科目（20080627）_县市旗测算-新科目（含人口规模效应）_财力性转移支付2010年预算参考数_12.25-发教育厅-2016年高职生均年初预算控制数分配表" xfId="1617"/>
    <cellStyle name="差_湘财教指2017-0119号2018年中央支持地方高校改革发展省级资金预算分配表" xfId="1618"/>
    <cellStyle name="差_湘财教指277" xfId="1619"/>
    <cellStyle name="差_湘财教指277_12.25-发教育厅-2016年高职生均年初预算控制数分配表" xfId="1620"/>
    <cellStyle name="差_一般预算支出口径剔除表" xfId="1621"/>
    <cellStyle name="差_一般预算支出口径剔除表_12.25-发教育厅-2016年高职生均年初预算控制数分配表" xfId="1622"/>
    <cellStyle name="差_一般预算支出口径剔除表_财力性转移支付2010年预算参考数" xfId="1623"/>
    <cellStyle name="差_一般预算支出口径剔除表_财力性转移支付2010年预算参考数_12.25-发教育厅-2016年高职生均年初预算控制数分配表" xfId="1624"/>
    <cellStyle name="差_云南 缺口县区测算(地方填报)" xfId="1625"/>
    <cellStyle name="差_云南 缺口县区测算(地方填报)_12.25-发教育厅-2016年高职生均年初预算控制数分配表" xfId="1626"/>
    <cellStyle name="差_云南 缺口县区测算(地方填报)_财力性转移支付2010年预算参考数" xfId="1627"/>
    <cellStyle name="差_云南 缺口县区测算(地方填报)_财力性转移支付2010年预算参考数_12.25-发教育厅-2016年高职生均年初预算控制数分配表" xfId="1628"/>
    <cellStyle name="差_云南省2008年转移支付测算——州市本级考核部分及政策性测算" xfId="1629"/>
    <cellStyle name="差_云南省2008年转移支付测算——州市本级考核部分及政策性测算_12.25-发教育厅-2016年高职生均年初预算控制数分配表" xfId="1630"/>
    <cellStyle name="差_云南省2008年转移支付测算——州市本级考核部分及政策性测算_财力性转移支付2010年预算参考数" xfId="1631"/>
    <cellStyle name="差_云南省2008年转移支付测算——州市本级考核部分及政策性测算_财力性转移支付2010年预算参考数_12.25-发教育厅-2016年高职生均年初预算控制数分配表" xfId="1632"/>
    <cellStyle name="差_职　2014年职成教育第二批专项经费分配表(分发）" xfId="1633"/>
    <cellStyle name="差_重点民生支出需求测算表社保（农村低保）081112" xfId="1634"/>
    <cellStyle name="差_重点民生支出需求测算表社保（农村低保）081112_12.25-发教育厅-2016年高职生均年初预算控制数分配表" xfId="1635"/>
    <cellStyle name="差_自行调整差异系数顺序" xfId="1636"/>
    <cellStyle name="差_自行调整差异系数顺序_12.25-发教育厅-2016年高职生均年初预算控制数分配表" xfId="1637"/>
    <cellStyle name="差_自行调整差异系数顺序_财力性转移支付2010年预算参考数" xfId="1638"/>
    <cellStyle name="差_自行调整差异系数顺序_财力性转移支付2010年预算参考数_12.25-发教育厅-2016年高职生均年初预算控制数分配表" xfId="1639"/>
    <cellStyle name="差_总人口" xfId="1640"/>
    <cellStyle name="差_总人口_12.25-发教育厅-2016年高职生均年初预算控制数分配表" xfId="1641"/>
    <cellStyle name="差_总人口_财力性转移支付2010年预算参考数" xfId="1642"/>
    <cellStyle name="差_总人口_财力性转移支付2010年预算参考数_12.25-发教育厅-2016年高职生均年初预算控制数分配表" xfId="1643"/>
    <cellStyle name="常规" xfId="0" builtinId="0"/>
    <cellStyle name="常规 10" xfId="1644"/>
    <cellStyle name="常规 10 10" xfId="1645"/>
    <cellStyle name="常规 10 10 2" xfId="1646"/>
    <cellStyle name="常规 10 11" xfId="1647"/>
    <cellStyle name="常规 10 11 2" xfId="1648"/>
    <cellStyle name="常规 10 12" xfId="1649"/>
    <cellStyle name="常规 10 12 2" xfId="1650"/>
    <cellStyle name="常规 10 13" xfId="1651"/>
    <cellStyle name="常规 10 13 2" xfId="1652"/>
    <cellStyle name="常规 10 14" xfId="1653"/>
    <cellStyle name="常规 10 14 2" xfId="1654"/>
    <cellStyle name="常规 10 14 2 2" xfId="1655"/>
    <cellStyle name="常规 10 14 2 2 10" xfId="1656"/>
    <cellStyle name="常规 10 14 2 2 10 2" xfId="1657"/>
    <cellStyle name="常规 10 14 2 2 11" xfId="1658"/>
    <cellStyle name="常规 10 14 2 2 11 2" xfId="1659"/>
    <cellStyle name="常规 10 14 2 2 12" xfId="1660"/>
    <cellStyle name="常规 10 14 2 2 12 2" xfId="1661"/>
    <cellStyle name="常规 10 14 2 2 13" xfId="1662"/>
    <cellStyle name="常规 10 14 2 2 13 2" xfId="1663"/>
    <cellStyle name="常规 10 14 2 2 14" xfId="1664"/>
    <cellStyle name="常规 10 14 2 2 14 2" xfId="1665"/>
    <cellStyle name="常规 10 14 2 2 15" xfId="1666"/>
    <cellStyle name="常规 10 14 2 2 15 2" xfId="1667"/>
    <cellStyle name="常规 10 14 2 2 16" xfId="1668"/>
    <cellStyle name="常规 10 14 2 2 16 2" xfId="1669"/>
    <cellStyle name="常规 10 14 2 2 17" xfId="1670"/>
    <cellStyle name="常规 10 14 2 2 17 2" xfId="1671"/>
    <cellStyle name="常规 10 14 2 2 18" xfId="1672"/>
    <cellStyle name="常规 10 14 2 2 18 2" xfId="1673"/>
    <cellStyle name="常规 10 14 2 2 19" xfId="1674"/>
    <cellStyle name="常规 10 14 2 2 19 2" xfId="1675"/>
    <cellStyle name="常规 10 14 2 2 2" xfId="1676"/>
    <cellStyle name="常规 10 14 2 2 2 2" xfId="1677"/>
    <cellStyle name="常规 10 14 2 2 20" xfId="1678"/>
    <cellStyle name="常规 10 14 2 2 20 2" xfId="1679"/>
    <cellStyle name="常规 10 14 2 2 21" xfId="1680"/>
    <cellStyle name="常规 10 14 2 2 21 2" xfId="1681"/>
    <cellStyle name="常规 10 14 2 2 22" xfId="1682"/>
    <cellStyle name="常规 10 14 2 2 3" xfId="1683"/>
    <cellStyle name="常规 10 14 2 2 3 2" xfId="1684"/>
    <cellStyle name="常规 10 14 2 2 4" xfId="1685"/>
    <cellStyle name="常规 10 14 2 2 4 2" xfId="1686"/>
    <cellStyle name="常规 10 14 2 2 5" xfId="1687"/>
    <cellStyle name="常规 10 14 2 2 5 2" xfId="1688"/>
    <cellStyle name="常规 10 14 2 2 6" xfId="1689"/>
    <cellStyle name="常规 10 14 2 2 6 2" xfId="1690"/>
    <cellStyle name="常规 10 14 2 2 7" xfId="1691"/>
    <cellStyle name="常规 10 14 2 2 7 2" xfId="1692"/>
    <cellStyle name="常规 10 14 2 2 8" xfId="1693"/>
    <cellStyle name="常规 10 14 2 2 8 2" xfId="1694"/>
    <cellStyle name="常规 10 14 2 2 9" xfId="1695"/>
    <cellStyle name="常规 10 14 2 2 9 2" xfId="1696"/>
    <cellStyle name="常规 10 15" xfId="1697"/>
    <cellStyle name="常规 10 15 2" xfId="1698"/>
    <cellStyle name="常规 10 16" xfId="1699"/>
    <cellStyle name="常规 10 16 2" xfId="1700"/>
    <cellStyle name="常规 10 17" xfId="1701"/>
    <cellStyle name="常规 10 17 2" xfId="1702"/>
    <cellStyle name="常规 10 18" xfId="1703"/>
    <cellStyle name="常规 10 18 2" xfId="1704"/>
    <cellStyle name="常规 10 19" xfId="1705"/>
    <cellStyle name="常规 10 19 2" xfId="1706"/>
    <cellStyle name="常规 10 2" xfId="1707"/>
    <cellStyle name="常规 10 2 2" xfId="1708"/>
    <cellStyle name="常规 10 2 2 10" xfId="1709"/>
    <cellStyle name="常规 10 2 2 10 2" xfId="1710"/>
    <cellStyle name="常规 10 2 2 11" xfId="1711"/>
    <cellStyle name="常规 10 2 2 11 2" xfId="1712"/>
    <cellStyle name="常规 10 2 2 12" xfId="1713"/>
    <cellStyle name="常规 10 2 2 12 2" xfId="1714"/>
    <cellStyle name="常规 10 2 2 13" xfId="1715"/>
    <cellStyle name="常规 10 2 2 13 2" xfId="1716"/>
    <cellStyle name="常规 10 2 2 14" xfId="1717"/>
    <cellStyle name="常规 10 2 2 14 2" xfId="1718"/>
    <cellStyle name="常规 10 2 2 15" xfId="1719"/>
    <cellStyle name="常规 10 2 2 15 2" xfId="1720"/>
    <cellStyle name="常规 10 2 2 16" xfId="1721"/>
    <cellStyle name="常规 10 2 2 16 2" xfId="1722"/>
    <cellStyle name="常规 10 2 2 17" xfId="1723"/>
    <cellStyle name="常规 10 2 2 17 2" xfId="1724"/>
    <cellStyle name="常规 10 2 2 18" xfId="1725"/>
    <cellStyle name="常规 10 2 2 18 2" xfId="1726"/>
    <cellStyle name="常规 10 2 2 19" xfId="1727"/>
    <cellStyle name="常规 10 2 2 19 2" xfId="1728"/>
    <cellStyle name="常规 10 2 2 2" xfId="1729"/>
    <cellStyle name="常规 10 2 2 2 2" xfId="1730"/>
    <cellStyle name="常规 10 2 2 20" xfId="1731"/>
    <cellStyle name="常规 10 2 2 20 2" xfId="1732"/>
    <cellStyle name="常规 10 2 2 21" xfId="1733"/>
    <cellStyle name="常规 10 2 2 21 2" xfId="1734"/>
    <cellStyle name="常规 10 2 2 22" xfId="1735"/>
    <cellStyle name="常规 10 2 2 3" xfId="1736"/>
    <cellStyle name="常规 10 2 2 3 2" xfId="1737"/>
    <cellStyle name="常规 10 2 2 4" xfId="1738"/>
    <cellStyle name="常规 10 2 2 4 2" xfId="1739"/>
    <cellStyle name="常规 10 2 2 5" xfId="1740"/>
    <cellStyle name="常规 10 2 2 5 2" xfId="1741"/>
    <cellStyle name="常规 10 2 2 6" xfId="1742"/>
    <cellStyle name="常规 10 2 2 6 2" xfId="1743"/>
    <cellStyle name="常规 10 2 2 7" xfId="1744"/>
    <cellStyle name="常规 10 2 2 7 2" xfId="1745"/>
    <cellStyle name="常规 10 2 2 8" xfId="1746"/>
    <cellStyle name="常规 10 2 2 8 2" xfId="1747"/>
    <cellStyle name="常规 10 2 2 9" xfId="1748"/>
    <cellStyle name="常规 10 2 2 9 2" xfId="1749"/>
    <cellStyle name="常规 10 2 3" xfId="1750"/>
    <cellStyle name="常规 10 20" xfId="1751"/>
    <cellStyle name="常规 10 20 2" xfId="1752"/>
    <cellStyle name="常规 10 21" xfId="1753"/>
    <cellStyle name="常规 10 21 2" xfId="1754"/>
    <cellStyle name="常规 10 22" xfId="1755"/>
    <cellStyle name="常规 10 22 2" xfId="1756"/>
    <cellStyle name="常规 10 23" xfId="1757"/>
    <cellStyle name="常规 10 3" xfId="1758"/>
    <cellStyle name="常规 10 3 10" xfId="1759"/>
    <cellStyle name="常规 10 3 10 2" xfId="1760"/>
    <cellStyle name="常规 10 3 11" xfId="1761"/>
    <cellStyle name="常规 10 3 11 2" xfId="1762"/>
    <cellStyle name="常规 10 3 12" xfId="1763"/>
    <cellStyle name="常规 10 3 12 2" xfId="1764"/>
    <cellStyle name="常规 10 3 13" xfId="1765"/>
    <cellStyle name="常规 10 3 13 2" xfId="1766"/>
    <cellStyle name="常规 10 3 14" xfId="1767"/>
    <cellStyle name="常规 10 3 14 2" xfId="1768"/>
    <cellStyle name="常规 10 3 15" xfId="1769"/>
    <cellStyle name="常规 10 3 15 2" xfId="1770"/>
    <cellStyle name="常规 10 3 16" xfId="1771"/>
    <cellStyle name="常规 10 3 16 2" xfId="1772"/>
    <cellStyle name="常规 10 3 17" xfId="1773"/>
    <cellStyle name="常规 10 3 17 2" xfId="1774"/>
    <cellStyle name="常规 10 3 18" xfId="1775"/>
    <cellStyle name="常规 10 3 18 2" xfId="1776"/>
    <cellStyle name="常规 10 3 19" xfId="1777"/>
    <cellStyle name="常规 10 3 19 2" xfId="1778"/>
    <cellStyle name="常规 10 3 2" xfId="1779"/>
    <cellStyle name="常规 10 3 2 2" xfId="1780"/>
    <cellStyle name="常规 10 3 20" xfId="1781"/>
    <cellStyle name="常规 10 3 20 2" xfId="1782"/>
    <cellStyle name="常规 10 3 21" xfId="1783"/>
    <cellStyle name="常规 10 3 21 2" xfId="1784"/>
    <cellStyle name="常规 10 3 22" xfId="1785"/>
    <cellStyle name="常规 10 3 3" xfId="1786"/>
    <cellStyle name="常规 10 3 3 2" xfId="1787"/>
    <cellStyle name="常规 10 3 4" xfId="1788"/>
    <cellStyle name="常规 10 3 4 2" xfId="1789"/>
    <cellStyle name="常规 10 3 5" xfId="1790"/>
    <cellStyle name="常规 10 3 5 2" xfId="1791"/>
    <cellStyle name="常规 10 3 6" xfId="1792"/>
    <cellStyle name="常规 10 3 6 2" xfId="1793"/>
    <cellStyle name="常规 10 3 7" xfId="1794"/>
    <cellStyle name="常规 10 3 7 2" xfId="1795"/>
    <cellStyle name="常规 10 3 8" xfId="1796"/>
    <cellStyle name="常规 10 3 8 2" xfId="1797"/>
    <cellStyle name="常规 10 3 9" xfId="1798"/>
    <cellStyle name="常规 10 3 9 2" xfId="1799"/>
    <cellStyle name="常规 10 4" xfId="1800"/>
    <cellStyle name="常规 10 4 2" xfId="1801"/>
    <cellStyle name="常规 10 5" xfId="1802"/>
    <cellStyle name="常规 10 5 2" xfId="1803"/>
    <cellStyle name="常规 10 6" xfId="1804"/>
    <cellStyle name="常规 10 6 2" xfId="1805"/>
    <cellStyle name="常规 10 7" xfId="1806"/>
    <cellStyle name="常规 10 7 2" xfId="1807"/>
    <cellStyle name="常规 10 8" xfId="1808"/>
    <cellStyle name="常规 10 8 2" xfId="1809"/>
    <cellStyle name="常规 10 9" xfId="1810"/>
    <cellStyle name="常规 10 9 2" xfId="1811"/>
    <cellStyle name="常规 11" xfId="1812"/>
    <cellStyle name="常规 11 10" xfId="1813"/>
    <cellStyle name="常规 11 10 2" xfId="1814"/>
    <cellStyle name="常规 11 11" xfId="1815"/>
    <cellStyle name="常规 11 11 2" xfId="1816"/>
    <cellStyle name="常规 11 12" xfId="1817"/>
    <cellStyle name="常规 11 12 2" xfId="1818"/>
    <cellStyle name="常规 11 13" xfId="1819"/>
    <cellStyle name="常规 11 13 2" xfId="1820"/>
    <cellStyle name="常规 11 14" xfId="1821"/>
    <cellStyle name="常规 11 14 2" xfId="1822"/>
    <cellStyle name="常规 11 15" xfId="1823"/>
    <cellStyle name="常规 11 15 2" xfId="1824"/>
    <cellStyle name="常规 11 16" xfId="1825"/>
    <cellStyle name="常规 11 16 2" xfId="1826"/>
    <cellStyle name="常规 11 17" xfId="1827"/>
    <cellStyle name="常规 11 17 2" xfId="1828"/>
    <cellStyle name="常规 11 18" xfId="1829"/>
    <cellStyle name="常规 11 18 2" xfId="1830"/>
    <cellStyle name="常规 11 19" xfId="1831"/>
    <cellStyle name="常规 11 19 2" xfId="1832"/>
    <cellStyle name="常规 11 2" xfId="1833"/>
    <cellStyle name="常规 11 2 2" xfId="1834"/>
    <cellStyle name="常规 11 20" xfId="1835"/>
    <cellStyle name="常规 11 20 2" xfId="1836"/>
    <cellStyle name="常规 11 21" xfId="1837"/>
    <cellStyle name="常规 11 21 2" xfId="1838"/>
    <cellStyle name="常规 11 22" xfId="1839"/>
    <cellStyle name="常规 11 3" xfId="1840"/>
    <cellStyle name="常规 11 3 2" xfId="1841"/>
    <cellStyle name="常规 11 4" xfId="1842"/>
    <cellStyle name="常规 11 4 2" xfId="1843"/>
    <cellStyle name="常规 11 5" xfId="1844"/>
    <cellStyle name="常规 11 5 2" xfId="1845"/>
    <cellStyle name="常规 11 6" xfId="1846"/>
    <cellStyle name="常规 11 6 2" xfId="1847"/>
    <cellStyle name="常规 11 7" xfId="1848"/>
    <cellStyle name="常规 11 7 2" xfId="1849"/>
    <cellStyle name="常规 11 8" xfId="1850"/>
    <cellStyle name="常规 11 8 2" xfId="1851"/>
    <cellStyle name="常规 11 9" xfId="1852"/>
    <cellStyle name="常规 11 9 2" xfId="1853"/>
    <cellStyle name="常规 11_01综合类2010" xfId="1854"/>
    <cellStyle name="常规 12" xfId="1855"/>
    <cellStyle name="常规 12 2" xfId="1856"/>
    <cellStyle name="常规 13" xfId="1857"/>
    <cellStyle name="常规 13 2" xfId="1858"/>
    <cellStyle name="常规 130" xfId="1859"/>
    <cellStyle name="常规 132" xfId="1860"/>
    <cellStyle name="常规 132 2" xfId="1861"/>
    <cellStyle name="常规 14" xfId="1862"/>
    <cellStyle name="常规 14 2" xfId="1863"/>
    <cellStyle name="常规 15" xfId="1864"/>
    <cellStyle name="常规 15 2" xfId="1865"/>
    <cellStyle name="常规 16" xfId="1866"/>
    <cellStyle name="常规 17" xfId="1867"/>
    <cellStyle name="常规 17 2" xfId="1868"/>
    <cellStyle name="常规 18" xfId="1869"/>
    <cellStyle name="常规 18 2" xfId="1870"/>
    <cellStyle name="常规 19" xfId="1871"/>
    <cellStyle name="常规 19 2" xfId="1872"/>
    <cellStyle name="常规 2" xfId="1873"/>
    <cellStyle name="常规 2 10" xfId="1874"/>
    <cellStyle name="常规 2 10 2" xfId="1875"/>
    <cellStyle name="常规 2 11" xfId="1876"/>
    <cellStyle name="常规 2 11 2" xfId="1877"/>
    <cellStyle name="常规 2 12" xfId="1878"/>
    <cellStyle name="常规 2 12 2" xfId="1879"/>
    <cellStyle name="常规 2 13" xfId="1880"/>
    <cellStyle name="常规 2 13 2" xfId="1881"/>
    <cellStyle name="常规 2 14" xfId="1882"/>
    <cellStyle name="常规 2 14 2" xfId="1883"/>
    <cellStyle name="常规 2 15" xfId="1884"/>
    <cellStyle name="常规 2 15 2" xfId="1885"/>
    <cellStyle name="常规 2 16" xfId="1886"/>
    <cellStyle name="常规 2 16 2" xfId="1887"/>
    <cellStyle name="常规 2 17" xfId="1888"/>
    <cellStyle name="常规 2 17 2" xfId="1889"/>
    <cellStyle name="常规 2 18" xfId="1890"/>
    <cellStyle name="常规 2 18 2" xfId="1891"/>
    <cellStyle name="常规 2 19" xfId="1892"/>
    <cellStyle name="常规 2 19 2" xfId="1893"/>
    <cellStyle name="常规 2 2" xfId="1894"/>
    <cellStyle name="常规 2 2 10" xfId="1895"/>
    <cellStyle name="常规 2 2 11" xfId="1896"/>
    <cellStyle name="常规 2 2 12" xfId="1897"/>
    <cellStyle name="常规 2 2 13" xfId="1898"/>
    <cellStyle name="常规 2 2 14" xfId="1899"/>
    <cellStyle name="常规 2 2 15" xfId="1900"/>
    <cellStyle name="常规 2 2 16" xfId="1901"/>
    <cellStyle name="常规 2 2 17" xfId="1902"/>
    <cellStyle name="常规 2 2 17 2" xfId="1903"/>
    <cellStyle name="常规 2 2 18" xfId="1904"/>
    <cellStyle name="常规 2 2 2" xfId="1905"/>
    <cellStyle name="常规 2 2 2 2" xfId="1906"/>
    <cellStyle name="常规 2 2 2 2 2" xfId="1907"/>
    <cellStyle name="常规 2 2 3" xfId="1908"/>
    <cellStyle name="常规 2 2 3 2" xfId="1909"/>
    <cellStyle name="常规 2 2 4" xfId="1910"/>
    <cellStyle name="常规 2 2 4 10" xfId="1911"/>
    <cellStyle name="常规 2 2 4 10 2" xfId="1912"/>
    <cellStyle name="常规 2 2 4 11" xfId="1913"/>
    <cellStyle name="常规 2 2 4 11 2" xfId="1914"/>
    <cellStyle name="常规 2 2 4 12" xfId="1915"/>
    <cellStyle name="常规 2 2 4 12 2" xfId="1916"/>
    <cellStyle name="常规 2 2 4 13" xfId="1917"/>
    <cellStyle name="常规 2 2 4 13 2" xfId="1918"/>
    <cellStyle name="常规 2 2 4 14" xfId="1919"/>
    <cellStyle name="常规 2 2 4 14 2" xfId="1920"/>
    <cellStyle name="常规 2 2 4 15" xfId="1921"/>
    <cellStyle name="常规 2 2 4 15 2" xfId="1922"/>
    <cellStyle name="常规 2 2 4 16" xfId="1923"/>
    <cellStyle name="常规 2 2 4 16 2" xfId="1924"/>
    <cellStyle name="常规 2 2 4 17" xfId="1925"/>
    <cellStyle name="常规 2 2 4 17 2" xfId="1926"/>
    <cellStyle name="常规 2 2 4 18" xfId="1927"/>
    <cellStyle name="常规 2 2 4 18 2" xfId="1928"/>
    <cellStyle name="常规 2 2 4 19" xfId="1929"/>
    <cellStyle name="常规 2 2 4 19 2" xfId="1930"/>
    <cellStyle name="常规 2 2 4 2" xfId="1931"/>
    <cellStyle name="常规 2 2 4 2 10" xfId="1932"/>
    <cellStyle name="常规 2 2 4 2 10 2" xfId="1933"/>
    <cellStyle name="常规 2 2 4 2 11" xfId="1934"/>
    <cellStyle name="常规 2 2 4 2 11 2" xfId="1935"/>
    <cellStyle name="常规 2 2 4 2 12" xfId="1936"/>
    <cellStyle name="常规 2 2 4 2 12 2" xfId="1937"/>
    <cellStyle name="常规 2 2 4 2 13" xfId="1938"/>
    <cellStyle name="常规 2 2 4 2 13 2" xfId="1939"/>
    <cellStyle name="常规 2 2 4 2 14" xfId="1940"/>
    <cellStyle name="常规 2 2 4 2 14 2" xfId="1941"/>
    <cellStyle name="常规 2 2 4 2 15" xfId="1942"/>
    <cellStyle name="常规 2 2 4 2 15 2" xfId="1943"/>
    <cellStyle name="常规 2 2 4 2 16" xfId="1944"/>
    <cellStyle name="常规 2 2 4 2 16 2" xfId="1945"/>
    <cellStyle name="常规 2 2 4 2 17" xfId="1946"/>
    <cellStyle name="常规 2 2 4 2 17 2" xfId="1947"/>
    <cellStyle name="常规 2 2 4 2 18" xfId="1948"/>
    <cellStyle name="常规 2 2 4 2 18 2" xfId="1949"/>
    <cellStyle name="常规 2 2 4 2 19" xfId="1950"/>
    <cellStyle name="常规 2 2 4 2 19 2" xfId="1951"/>
    <cellStyle name="常规 2 2 4 2 2" xfId="1952"/>
    <cellStyle name="常规 2 2 4 2 2 2" xfId="1953"/>
    <cellStyle name="常规 2 2 4 2 20" xfId="1954"/>
    <cellStyle name="常规 2 2 4 2 20 2" xfId="1955"/>
    <cellStyle name="常规 2 2 4 2 21" xfId="1956"/>
    <cellStyle name="常规 2 2 4 2 21 2" xfId="1957"/>
    <cellStyle name="常规 2 2 4 2 22" xfId="1958"/>
    <cellStyle name="常规 2 2 4 2 3" xfId="1959"/>
    <cellStyle name="常规 2 2 4 2 3 2" xfId="1960"/>
    <cellStyle name="常规 2 2 4 2 4" xfId="1961"/>
    <cellStyle name="常规 2 2 4 2 4 2" xfId="1962"/>
    <cellStyle name="常规 2 2 4 2 5" xfId="1963"/>
    <cellStyle name="常规 2 2 4 2 5 2" xfId="1964"/>
    <cellStyle name="常规 2 2 4 2 6" xfId="1965"/>
    <cellStyle name="常规 2 2 4 2 6 2" xfId="1966"/>
    <cellStyle name="常规 2 2 4 2 7" xfId="1967"/>
    <cellStyle name="常规 2 2 4 2 7 2" xfId="1968"/>
    <cellStyle name="常规 2 2 4 2 8" xfId="1969"/>
    <cellStyle name="常规 2 2 4 2 8 2" xfId="1970"/>
    <cellStyle name="常规 2 2 4 2 9" xfId="1971"/>
    <cellStyle name="常规 2 2 4 2 9 2" xfId="1972"/>
    <cellStyle name="常规 2 2 4 20" xfId="1973"/>
    <cellStyle name="常规 2 2 4 20 2" xfId="1974"/>
    <cellStyle name="常规 2 2 4 21" xfId="1975"/>
    <cellStyle name="常规 2 2 4 21 2" xfId="1976"/>
    <cellStyle name="常规 2 2 4 22" xfId="1977"/>
    <cellStyle name="常规 2 2 4 22 2" xfId="1978"/>
    <cellStyle name="常规 2 2 4 23" xfId="1979"/>
    <cellStyle name="常规 2 2 4 23 2" xfId="1980"/>
    <cellStyle name="常规 2 2 4 24" xfId="1981"/>
    <cellStyle name="常规 2 2 4 25" xfId="1982"/>
    <cellStyle name="常规 2 2 4 26" xfId="1983"/>
    <cellStyle name="常规 2 2 4 27" xfId="1984"/>
    <cellStyle name="常规 2 2 4 28" xfId="1985"/>
    <cellStyle name="常规 2 2 4 29" xfId="1986"/>
    <cellStyle name="常规 2 2 4 3" xfId="1987"/>
    <cellStyle name="常规 2 2 4 3 10" xfId="1988"/>
    <cellStyle name="常规 2 2 4 3 10 2" xfId="1989"/>
    <cellStyle name="常规 2 2 4 3 11" xfId="1990"/>
    <cellStyle name="常规 2 2 4 3 11 2" xfId="1991"/>
    <cellStyle name="常规 2 2 4 3 12" xfId="1992"/>
    <cellStyle name="常规 2 2 4 3 12 2" xfId="1993"/>
    <cellStyle name="常规 2 2 4 3 13" xfId="1994"/>
    <cellStyle name="常规 2 2 4 3 13 2" xfId="1995"/>
    <cellStyle name="常规 2 2 4 3 14" xfId="1996"/>
    <cellStyle name="常规 2 2 4 3 14 2" xfId="1997"/>
    <cellStyle name="常规 2 2 4 3 15" xfId="1998"/>
    <cellStyle name="常规 2 2 4 3 15 2" xfId="1999"/>
    <cellStyle name="常规 2 2 4 3 16" xfId="2000"/>
    <cellStyle name="常规 2 2 4 3 16 2" xfId="2001"/>
    <cellStyle name="常规 2 2 4 3 17" xfId="2002"/>
    <cellStyle name="常规 2 2 4 3 17 2" xfId="2003"/>
    <cellStyle name="常规 2 2 4 3 18" xfId="2004"/>
    <cellStyle name="常规 2 2 4 3 18 2" xfId="2005"/>
    <cellStyle name="常规 2 2 4 3 19" xfId="2006"/>
    <cellStyle name="常规 2 2 4 3 19 2" xfId="2007"/>
    <cellStyle name="常规 2 2 4 3 2" xfId="2008"/>
    <cellStyle name="常规 2 2 4 3 2 2" xfId="2009"/>
    <cellStyle name="常规 2 2 4 3 20" xfId="2010"/>
    <cellStyle name="常规 2 2 4 3 20 2" xfId="2011"/>
    <cellStyle name="常规 2 2 4 3 21" xfId="2012"/>
    <cellStyle name="常规 2 2 4 3 21 2" xfId="2013"/>
    <cellStyle name="常规 2 2 4 3 22" xfId="2014"/>
    <cellStyle name="常规 2 2 4 3 3" xfId="2015"/>
    <cellStyle name="常规 2 2 4 3 3 2" xfId="2016"/>
    <cellStyle name="常规 2 2 4 3 4" xfId="2017"/>
    <cellStyle name="常规 2 2 4 3 4 2" xfId="2018"/>
    <cellStyle name="常规 2 2 4 3 5" xfId="2019"/>
    <cellStyle name="常规 2 2 4 3 5 2" xfId="2020"/>
    <cellStyle name="常规 2 2 4 3 6" xfId="2021"/>
    <cellStyle name="常规 2 2 4 3 6 2" xfId="2022"/>
    <cellStyle name="常规 2 2 4 3 7" xfId="2023"/>
    <cellStyle name="常规 2 2 4 3 7 2" xfId="2024"/>
    <cellStyle name="常规 2 2 4 3 8" xfId="2025"/>
    <cellStyle name="常规 2 2 4 3 8 2" xfId="2026"/>
    <cellStyle name="常规 2 2 4 3 9" xfId="2027"/>
    <cellStyle name="常规 2 2 4 3 9 2" xfId="2028"/>
    <cellStyle name="常规 2 2 4 30" xfId="2029"/>
    <cellStyle name="常规 2 2 4 31" xfId="2030"/>
    <cellStyle name="常规 2 2 4 32" xfId="2031"/>
    <cellStyle name="常规 2 2 4 33" xfId="2032"/>
    <cellStyle name="常规 2 2 4 4" xfId="2033"/>
    <cellStyle name="常规 2 2 4 4 2" xfId="2034"/>
    <cellStyle name="常规 2 2 4 5" xfId="2035"/>
    <cellStyle name="常规 2 2 4 5 2" xfId="2036"/>
    <cellStyle name="常规 2 2 4 6" xfId="2037"/>
    <cellStyle name="常规 2 2 4 6 2" xfId="2038"/>
    <cellStyle name="常规 2 2 4 7" xfId="2039"/>
    <cellStyle name="常规 2 2 4 7 2" xfId="2040"/>
    <cellStyle name="常规 2 2 4 8" xfId="2041"/>
    <cellStyle name="常规 2 2 4 8 2" xfId="2042"/>
    <cellStyle name="常规 2 2 4 9" xfId="2043"/>
    <cellStyle name="常规 2 2 4 9 2" xfId="2044"/>
    <cellStyle name="常规 2 2 5" xfId="2045"/>
    <cellStyle name="常规 2 2 5 2" xfId="2046"/>
    <cellStyle name="常规 2 2 6" xfId="2047"/>
    <cellStyle name="常规 2 2 6 2" xfId="2048"/>
    <cellStyle name="常规 2 2 7" xfId="2049"/>
    <cellStyle name="常规 2 2 8" xfId="2050"/>
    <cellStyle name="常规 2 2 9" xfId="2051"/>
    <cellStyle name="常规 2 2_2015年度工资提标清算拨款分配方案" xfId="2052"/>
    <cellStyle name="常规 2 20" xfId="2053"/>
    <cellStyle name="常规 2 20 2" xfId="2054"/>
    <cellStyle name="常规 2 21" xfId="2055"/>
    <cellStyle name="常规 2 21 2" xfId="2056"/>
    <cellStyle name="常规 2 22" xfId="2057"/>
    <cellStyle name="常规 2 22 2" xfId="2058"/>
    <cellStyle name="常规 2 23" xfId="2059"/>
    <cellStyle name="常规 2 23 2" xfId="2060"/>
    <cellStyle name="常规 2 23 3" xfId="2061"/>
    <cellStyle name="常规 2 23 4" xfId="2062"/>
    <cellStyle name="常规 2 23 5" xfId="2063"/>
    <cellStyle name="常规 2 23 6" xfId="2064"/>
    <cellStyle name="常规 2 24" xfId="2065"/>
    <cellStyle name="常规 2 24 2" xfId="2066"/>
    <cellStyle name="常规 2 25" xfId="2067"/>
    <cellStyle name="常规 2 25 2" xfId="2068"/>
    <cellStyle name="常规 2 26" xfId="2069"/>
    <cellStyle name="常规 2 26 2" xfId="2070"/>
    <cellStyle name="常规 2 27" xfId="2071"/>
    <cellStyle name="常规 2 28" xfId="2072"/>
    <cellStyle name="常规 2 29" xfId="2073"/>
    <cellStyle name="常规 2 3" xfId="2074"/>
    <cellStyle name="常规 2 3 10" xfId="2075"/>
    <cellStyle name="常规 2 3 10 2" xfId="2076"/>
    <cellStyle name="常规 2 3 11" xfId="2077"/>
    <cellStyle name="常规 2 3 11 2" xfId="2078"/>
    <cellStyle name="常规 2 3 12" xfId="2079"/>
    <cellStyle name="常规 2 3 12 2" xfId="2080"/>
    <cellStyle name="常规 2 3 13" xfId="2081"/>
    <cellStyle name="常规 2 3 13 2" xfId="2082"/>
    <cellStyle name="常规 2 3 14" xfId="2083"/>
    <cellStyle name="常规 2 3 14 2" xfId="2084"/>
    <cellStyle name="常规 2 3 15" xfId="2085"/>
    <cellStyle name="常规 2 3 15 2" xfId="2086"/>
    <cellStyle name="常规 2 3 16" xfId="2087"/>
    <cellStyle name="常规 2 3 16 2" xfId="2088"/>
    <cellStyle name="常规 2 3 17" xfId="2089"/>
    <cellStyle name="常规 2 3 17 2" xfId="2090"/>
    <cellStyle name="常规 2 3 18" xfId="2091"/>
    <cellStyle name="常规 2 3 18 2" xfId="2092"/>
    <cellStyle name="常规 2 3 19" xfId="2093"/>
    <cellStyle name="常规 2 3 19 2" xfId="2094"/>
    <cellStyle name="常规 2 3 2" xfId="2095"/>
    <cellStyle name="常规 2 3 2 2" xfId="2096"/>
    <cellStyle name="常规 2 3 20" xfId="2097"/>
    <cellStyle name="常规 2 3 20 2" xfId="2098"/>
    <cellStyle name="常规 2 3 21" xfId="2099"/>
    <cellStyle name="常规 2 3 21 2" xfId="2100"/>
    <cellStyle name="常规 2 3 22" xfId="2101"/>
    <cellStyle name="常规 2 3 3" xfId="2102"/>
    <cellStyle name="常规 2 3 3 2" xfId="2103"/>
    <cellStyle name="常规 2 3 4" xfId="2104"/>
    <cellStyle name="常规 2 3 4 2" xfId="2105"/>
    <cellStyle name="常规 2 3 5" xfId="2106"/>
    <cellStyle name="常规 2 3 5 2" xfId="2107"/>
    <cellStyle name="常规 2 3 6" xfId="2108"/>
    <cellStyle name="常规 2 3 6 2" xfId="2109"/>
    <cellStyle name="常规 2 3 7" xfId="2110"/>
    <cellStyle name="常规 2 3 7 2" xfId="2111"/>
    <cellStyle name="常规 2 3 8" xfId="2112"/>
    <cellStyle name="常规 2 3 8 2" xfId="2113"/>
    <cellStyle name="常规 2 3 9" xfId="2114"/>
    <cellStyle name="常规 2 3 9 2" xfId="2115"/>
    <cellStyle name="常规 2 30" xfId="2116"/>
    <cellStyle name="常规 2 31" xfId="2117"/>
    <cellStyle name="常规 2 32" xfId="2118"/>
    <cellStyle name="常规 2 4" xfId="2119"/>
    <cellStyle name="常规 2 4 2" xfId="2120"/>
    <cellStyle name="常规 2 5" xfId="2121"/>
    <cellStyle name="常规 2 5 2" xfId="2122"/>
    <cellStyle name="常规 2 6" xfId="2123"/>
    <cellStyle name="常规 2 6 2" xfId="2124"/>
    <cellStyle name="常规 2 7" xfId="2125"/>
    <cellStyle name="常规 2 7 2" xfId="2126"/>
    <cellStyle name="常规 2 8" xfId="2127"/>
    <cellStyle name="常规 2 8 2" xfId="2128"/>
    <cellStyle name="常规 2 9" xfId="2129"/>
    <cellStyle name="常规 2 9 2" xfId="2130"/>
    <cellStyle name="常规 2_01综合类" xfId="2131"/>
    <cellStyle name="常规 20" xfId="2132"/>
    <cellStyle name="常规 20 2" xfId="2133"/>
    <cellStyle name="常规 21" xfId="2134"/>
    <cellStyle name="常规 21 2" xfId="2135"/>
    <cellStyle name="常规 22" xfId="2136"/>
    <cellStyle name="常规 22 10" xfId="2137"/>
    <cellStyle name="常规 22 11" xfId="2138"/>
    <cellStyle name="常规 22 12" xfId="2139"/>
    <cellStyle name="常规 22 13" xfId="2140"/>
    <cellStyle name="常规 22 14" xfId="2141"/>
    <cellStyle name="常规 22 15" xfId="2142"/>
    <cellStyle name="常规 22 16" xfId="2143"/>
    <cellStyle name="常规 22 17" xfId="2144"/>
    <cellStyle name="常规 22 18" xfId="2145"/>
    <cellStyle name="常规 22 19" xfId="2146"/>
    <cellStyle name="常规 22 2" xfId="2147"/>
    <cellStyle name="常规 22 20" xfId="2148"/>
    <cellStyle name="常规 22 21" xfId="2149"/>
    <cellStyle name="常规 22 3" xfId="2150"/>
    <cellStyle name="常规 22 4" xfId="2151"/>
    <cellStyle name="常规 22 5" xfId="2152"/>
    <cellStyle name="常规 22 6" xfId="2153"/>
    <cellStyle name="常规 22 7" xfId="2154"/>
    <cellStyle name="常规 22 8" xfId="2155"/>
    <cellStyle name="常规 22 9" xfId="2156"/>
    <cellStyle name="常规 23" xfId="2157"/>
    <cellStyle name="常规 23 2" xfId="2158"/>
    <cellStyle name="常规 23 2 2" xfId="2159"/>
    <cellStyle name="常规 23 3" xfId="2160"/>
    <cellStyle name="常规 23_12.25-发教育厅-2016年高职生均年初预算控制数分配表" xfId="2161"/>
    <cellStyle name="常规 24" xfId="2162"/>
    <cellStyle name="常规 24 2" xfId="2163"/>
    <cellStyle name="常规 25" xfId="2164"/>
    <cellStyle name="常规 25 2" xfId="2165"/>
    <cellStyle name="常规 26" xfId="2166"/>
    <cellStyle name="常规 26 2" xfId="2167"/>
    <cellStyle name="常规 27" xfId="2168"/>
    <cellStyle name="常规 27 2" xfId="2169"/>
    <cellStyle name="常规 28" xfId="2170"/>
    <cellStyle name="常规 28 2" xfId="2171"/>
    <cellStyle name="常规 29" xfId="2172"/>
    <cellStyle name="常规 29 2" xfId="2173"/>
    <cellStyle name="常规 3" xfId="2174"/>
    <cellStyle name="常规 3 10" xfId="2175"/>
    <cellStyle name="常规 3 10 2" xfId="2176"/>
    <cellStyle name="常规 3 11" xfId="2177"/>
    <cellStyle name="常规 3 11 2" xfId="2178"/>
    <cellStyle name="常规 3 12" xfId="2179"/>
    <cellStyle name="常规 3 12 2" xfId="2180"/>
    <cellStyle name="常规 3 13" xfId="2181"/>
    <cellStyle name="常规 3 13 2" xfId="2182"/>
    <cellStyle name="常规 3 14" xfId="2183"/>
    <cellStyle name="常规 3 14 2" xfId="2184"/>
    <cellStyle name="常规 3 15" xfId="2185"/>
    <cellStyle name="常规 3 15 2" xfId="2186"/>
    <cellStyle name="常规 3 16" xfId="2187"/>
    <cellStyle name="常规 3 16 2" xfId="2188"/>
    <cellStyle name="常规 3 17" xfId="2189"/>
    <cellStyle name="常规 3 17 2" xfId="2190"/>
    <cellStyle name="常规 3 18" xfId="2191"/>
    <cellStyle name="常规 3 18 2" xfId="2192"/>
    <cellStyle name="常规 3 19" xfId="2193"/>
    <cellStyle name="常规 3 19 2" xfId="2194"/>
    <cellStyle name="常规 3 2" xfId="2195"/>
    <cellStyle name="常规 3 2 2" xfId="2196"/>
    <cellStyle name="常规 3 2 3" xfId="2197"/>
    <cellStyle name="常规 3 2 4" xfId="2198"/>
    <cellStyle name="常规 3 2 4 2" xfId="2199"/>
    <cellStyle name="常规 3 2_2017年改革发展类资金分配及绩效" xfId="2200"/>
    <cellStyle name="常规 3 20" xfId="2201"/>
    <cellStyle name="常规 3 20 2" xfId="2202"/>
    <cellStyle name="常规 3 21" xfId="2203"/>
    <cellStyle name="常规 3 21 2" xfId="2204"/>
    <cellStyle name="常规 3 22" xfId="2205"/>
    <cellStyle name="常规 3 3" xfId="2206"/>
    <cellStyle name="常规 3 3 2" xfId="2207"/>
    <cellStyle name="常规 3 4" xfId="2208"/>
    <cellStyle name="常规 3 5" xfId="2209"/>
    <cellStyle name="常规 3 6" xfId="2210"/>
    <cellStyle name="常规 3 7" xfId="2211"/>
    <cellStyle name="常规 3 7 2" xfId="2212"/>
    <cellStyle name="常规 3 8" xfId="2213"/>
    <cellStyle name="常规 3 8 2" xfId="2214"/>
    <cellStyle name="常规 3 9" xfId="2215"/>
    <cellStyle name="常规 3 9 2" xfId="2216"/>
    <cellStyle name="常规 3_12.25-发教育厅工资提标和养老保险改革2016年新增" xfId="2217"/>
    <cellStyle name="常规 30" xfId="2218"/>
    <cellStyle name="常规 30 2" xfId="2219"/>
    <cellStyle name="常规 30 2 2" xfId="2220"/>
    <cellStyle name="常规 30 3" xfId="2221"/>
    <cellStyle name="常规 31" xfId="2222"/>
    <cellStyle name="常规 31 2" xfId="2223"/>
    <cellStyle name="常规 32" xfId="2224"/>
    <cellStyle name="常规 32 2" xfId="2225"/>
    <cellStyle name="常规 33" xfId="2226"/>
    <cellStyle name="常规 33 2" xfId="2227"/>
    <cellStyle name="常规 34" xfId="2228"/>
    <cellStyle name="常规 34 2" xfId="2229"/>
    <cellStyle name="常规 35" xfId="2230"/>
    <cellStyle name="常规 35 10" xfId="2231"/>
    <cellStyle name="常规 35 10 2" xfId="2232"/>
    <cellStyle name="常规 35 11" xfId="2233"/>
    <cellStyle name="常规 35 11 2" xfId="2234"/>
    <cellStyle name="常规 35 12" xfId="2235"/>
    <cellStyle name="常规 35 12 2" xfId="2236"/>
    <cellStyle name="常规 35 13" xfId="2237"/>
    <cellStyle name="常规 35 13 2" xfId="2238"/>
    <cellStyle name="常规 35 14" xfId="2239"/>
    <cellStyle name="常规 35 14 2" xfId="2240"/>
    <cellStyle name="常规 35 15" xfId="2241"/>
    <cellStyle name="常规 35 15 2" xfId="2242"/>
    <cellStyle name="常规 35 16" xfId="2243"/>
    <cellStyle name="常规 35 16 2" xfId="2244"/>
    <cellStyle name="常规 35 17" xfId="2245"/>
    <cellStyle name="常规 35 17 2" xfId="2246"/>
    <cellStyle name="常规 35 18" xfId="2247"/>
    <cellStyle name="常规 35 18 2" xfId="2248"/>
    <cellStyle name="常规 35 19" xfId="2249"/>
    <cellStyle name="常规 35 19 2" xfId="2250"/>
    <cellStyle name="常规 35 2" xfId="2251"/>
    <cellStyle name="常规 35 2 10" xfId="2252"/>
    <cellStyle name="常规 35 2 10 2" xfId="2253"/>
    <cellStyle name="常规 35 2 11" xfId="2254"/>
    <cellStyle name="常规 35 2 11 2" xfId="2255"/>
    <cellStyle name="常规 35 2 12" xfId="2256"/>
    <cellStyle name="常规 35 2 12 2" xfId="2257"/>
    <cellStyle name="常规 35 2 13" xfId="2258"/>
    <cellStyle name="常规 35 2 13 2" xfId="2259"/>
    <cellStyle name="常规 35 2 14" xfId="2260"/>
    <cellStyle name="常规 35 2 14 2" xfId="2261"/>
    <cellStyle name="常规 35 2 15" xfId="2262"/>
    <cellStyle name="常规 35 2 15 2" xfId="2263"/>
    <cellStyle name="常规 35 2 16" xfId="2264"/>
    <cellStyle name="常规 35 2 16 2" xfId="2265"/>
    <cellStyle name="常规 35 2 17" xfId="2266"/>
    <cellStyle name="常规 35 2 17 2" xfId="2267"/>
    <cellStyle name="常规 35 2 18" xfId="2268"/>
    <cellStyle name="常规 35 2 18 2" xfId="2269"/>
    <cellStyle name="常规 35 2 19" xfId="2270"/>
    <cellStyle name="常规 35 2 19 2" xfId="2271"/>
    <cellStyle name="常规 35 2 2" xfId="2272"/>
    <cellStyle name="常规 35 2 2 2" xfId="2273"/>
    <cellStyle name="常规 35 2 20" xfId="2274"/>
    <cellStyle name="常规 35 2 20 2" xfId="2275"/>
    <cellStyle name="常规 35 2 21" xfId="2276"/>
    <cellStyle name="常规 35 2 21 2" xfId="2277"/>
    <cellStyle name="常规 35 2 22" xfId="2278"/>
    <cellStyle name="常规 35 2 3" xfId="2279"/>
    <cellStyle name="常规 35 2 3 2" xfId="2280"/>
    <cellStyle name="常规 35 2 4" xfId="2281"/>
    <cellStyle name="常规 35 2 4 2" xfId="2282"/>
    <cellStyle name="常规 35 2 5" xfId="2283"/>
    <cellStyle name="常规 35 2 5 2" xfId="2284"/>
    <cellStyle name="常规 35 2 6" xfId="2285"/>
    <cellStyle name="常规 35 2 6 2" xfId="2286"/>
    <cellStyle name="常规 35 2 7" xfId="2287"/>
    <cellStyle name="常规 35 2 7 2" xfId="2288"/>
    <cellStyle name="常规 35 2 8" xfId="2289"/>
    <cellStyle name="常规 35 2 8 2" xfId="2290"/>
    <cellStyle name="常规 35 2 9" xfId="2291"/>
    <cellStyle name="常规 35 2 9 2" xfId="2292"/>
    <cellStyle name="常规 35 20" xfId="2293"/>
    <cellStyle name="常规 35 20 2" xfId="2294"/>
    <cellStyle name="常规 35 21" xfId="2295"/>
    <cellStyle name="常规 35 21 2" xfId="2296"/>
    <cellStyle name="常规 35 22" xfId="2297"/>
    <cellStyle name="常规 35 22 2" xfId="2298"/>
    <cellStyle name="常规 35 23" xfId="2299"/>
    <cellStyle name="常规 35 23 2" xfId="2300"/>
    <cellStyle name="常规 35 24" xfId="2301"/>
    <cellStyle name="常规 35 3" xfId="2302"/>
    <cellStyle name="常规 35 3 10" xfId="2303"/>
    <cellStyle name="常规 35 3 10 2" xfId="2304"/>
    <cellStyle name="常规 35 3 11" xfId="2305"/>
    <cellStyle name="常规 35 3 11 2" xfId="2306"/>
    <cellStyle name="常规 35 3 12" xfId="2307"/>
    <cellStyle name="常规 35 3 12 2" xfId="2308"/>
    <cellStyle name="常规 35 3 13" xfId="2309"/>
    <cellStyle name="常规 35 3 13 2" xfId="2310"/>
    <cellStyle name="常规 35 3 14" xfId="2311"/>
    <cellStyle name="常规 35 3 14 2" xfId="2312"/>
    <cellStyle name="常规 35 3 15" xfId="2313"/>
    <cellStyle name="常规 35 3 15 2" xfId="2314"/>
    <cellStyle name="常规 35 3 16" xfId="2315"/>
    <cellStyle name="常规 35 3 16 2" xfId="2316"/>
    <cellStyle name="常规 35 3 17" xfId="2317"/>
    <cellStyle name="常规 35 3 17 2" xfId="2318"/>
    <cellStyle name="常规 35 3 18" xfId="2319"/>
    <cellStyle name="常规 35 3 18 2" xfId="2320"/>
    <cellStyle name="常规 35 3 19" xfId="2321"/>
    <cellStyle name="常规 35 3 19 2" xfId="2322"/>
    <cellStyle name="常规 35 3 2" xfId="2323"/>
    <cellStyle name="常规 35 3 2 2" xfId="2324"/>
    <cellStyle name="常规 35 3 20" xfId="2325"/>
    <cellStyle name="常规 35 3 20 2" xfId="2326"/>
    <cellStyle name="常规 35 3 21" xfId="2327"/>
    <cellStyle name="常规 35 3 21 2" xfId="2328"/>
    <cellStyle name="常规 35 3 22" xfId="2329"/>
    <cellStyle name="常规 35 3 3" xfId="2330"/>
    <cellStyle name="常规 35 3 3 2" xfId="2331"/>
    <cellStyle name="常规 35 3 4" xfId="2332"/>
    <cellStyle name="常规 35 3 4 2" xfId="2333"/>
    <cellStyle name="常规 35 3 5" xfId="2334"/>
    <cellStyle name="常规 35 3 5 2" xfId="2335"/>
    <cellStyle name="常规 35 3 6" xfId="2336"/>
    <cellStyle name="常规 35 3 6 2" xfId="2337"/>
    <cellStyle name="常规 35 3 7" xfId="2338"/>
    <cellStyle name="常规 35 3 7 2" xfId="2339"/>
    <cellStyle name="常规 35 3 8" xfId="2340"/>
    <cellStyle name="常规 35 3 8 2" xfId="2341"/>
    <cellStyle name="常规 35 3 9" xfId="2342"/>
    <cellStyle name="常规 35 3 9 2" xfId="2343"/>
    <cellStyle name="常规 35 4" xfId="2344"/>
    <cellStyle name="常规 35 4 2" xfId="2345"/>
    <cellStyle name="常规 35 5" xfId="2346"/>
    <cellStyle name="常规 35 5 2" xfId="2347"/>
    <cellStyle name="常规 35 6" xfId="2348"/>
    <cellStyle name="常规 35 6 2" xfId="2349"/>
    <cellStyle name="常规 35 7" xfId="2350"/>
    <cellStyle name="常规 35 7 2" xfId="2351"/>
    <cellStyle name="常规 35 8" xfId="2352"/>
    <cellStyle name="常规 35 8 2" xfId="2353"/>
    <cellStyle name="常规 35 9" xfId="2354"/>
    <cellStyle name="常规 35 9 2" xfId="2355"/>
    <cellStyle name="常规 36" xfId="2356"/>
    <cellStyle name="常规 36 2" xfId="2357"/>
    <cellStyle name="常规 37" xfId="2358"/>
    <cellStyle name="常规 37 2" xfId="2359"/>
    <cellStyle name="常规 38" xfId="2360"/>
    <cellStyle name="常规 39" xfId="2361"/>
    <cellStyle name="常规 4" xfId="2362"/>
    <cellStyle name="常规 4 10" xfId="2363"/>
    <cellStyle name="常规 4 10 2" xfId="2364"/>
    <cellStyle name="常规 4 11" xfId="2365"/>
    <cellStyle name="常规 4 11 2" xfId="2366"/>
    <cellStyle name="常规 4 12" xfId="2367"/>
    <cellStyle name="常规 4 12 2" xfId="2368"/>
    <cellStyle name="常规 4 13" xfId="2369"/>
    <cellStyle name="常规 4 13 2" xfId="2370"/>
    <cellStyle name="常规 4 14" xfId="2371"/>
    <cellStyle name="常规 4 14 2" xfId="2372"/>
    <cellStyle name="常规 4 15" xfId="2373"/>
    <cellStyle name="常规 4 15 2" xfId="2374"/>
    <cellStyle name="常规 4 16" xfId="2375"/>
    <cellStyle name="常规 4 16 2" xfId="2376"/>
    <cellStyle name="常规 4 17" xfId="2377"/>
    <cellStyle name="常规 4 17 2" xfId="2378"/>
    <cellStyle name="常规 4 18" xfId="2379"/>
    <cellStyle name="常规 4 18 2" xfId="2380"/>
    <cellStyle name="常规 4 19" xfId="2381"/>
    <cellStyle name="常规 4 19 2" xfId="2382"/>
    <cellStyle name="常规 4 2" xfId="2383"/>
    <cellStyle name="常规 4 2 10" xfId="2384"/>
    <cellStyle name="常规 4 2 10 2" xfId="2385"/>
    <cellStyle name="常规 4 2 11" xfId="2386"/>
    <cellStyle name="常规 4 2 11 2" xfId="2387"/>
    <cellStyle name="常规 4 2 12" xfId="2388"/>
    <cellStyle name="常规 4 2 12 2" xfId="2389"/>
    <cellStyle name="常规 4 2 13" xfId="2390"/>
    <cellStyle name="常规 4 2 13 2" xfId="2391"/>
    <cellStyle name="常规 4 2 14" xfId="2392"/>
    <cellStyle name="常规 4 2 14 2" xfId="2393"/>
    <cellStyle name="常规 4 2 15" xfId="2394"/>
    <cellStyle name="常规 4 2 15 2" xfId="2395"/>
    <cellStyle name="常规 4 2 16" xfId="2396"/>
    <cellStyle name="常规 4 2 16 2" xfId="2397"/>
    <cellStyle name="常规 4 2 17" xfId="2398"/>
    <cellStyle name="常规 4 2 17 2" xfId="2399"/>
    <cellStyle name="常规 4 2 18" xfId="2400"/>
    <cellStyle name="常规 4 2 18 2" xfId="2401"/>
    <cellStyle name="常规 4 2 19" xfId="2402"/>
    <cellStyle name="常规 4 2 19 2" xfId="2403"/>
    <cellStyle name="常规 4 2 2" xfId="2404"/>
    <cellStyle name="常规 4 2 2 2" xfId="2405"/>
    <cellStyle name="常规 4 2 20" xfId="2406"/>
    <cellStyle name="常规 4 2 20 2" xfId="2407"/>
    <cellStyle name="常规 4 2 21" xfId="2408"/>
    <cellStyle name="常规 4 2 21 2" xfId="2409"/>
    <cellStyle name="常规 4 2 22" xfId="2410"/>
    <cellStyle name="常规 4 2 3" xfId="2411"/>
    <cellStyle name="常规 4 2 3 2" xfId="2412"/>
    <cellStyle name="常规 4 2 4" xfId="2413"/>
    <cellStyle name="常规 4 2 4 2" xfId="2414"/>
    <cellStyle name="常规 4 2 5" xfId="2415"/>
    <cellStyle name="常规 4 2 5 2" xfId="2416"/>
    <cellStyle name="常规 4 2 6" xfId="2417"/>
    <cellStyle name="常规 4 2 6 2" xfId="2418"/>
    <cellStyle name="常规 4 2 7" xfId="2419"/>
    <cellStyle name="常规 4 2 7 2" xfId="2420"/>
    <cellStyle name="常规 4 2 8" xfId="2421"/>
    <cellStyle name="常规 4 2 8 2" xfId="2422"/>
    <cellStyle name="常规 4 2 9" xfId="2423"/>
    <cellStyle name="常规 4 2 9 2" xfId="2424"/>
    <cellStyle name="常规 4 2_2015年度工资提标清算拨款分配方案" xfId="2425"/>
    <cellStyle name="常规 4 20" xfId="2426"/>
    <cellStyle name="常规 4 20 2" xfId="2427"/>
    <cellStyle name="常规 4 21" xfId="2428"/>
    <cellStyle name="常规 4 21 2" xfId="2429"/>
    <cellStyle name="常规 4 22" xfId="2430"/>
    <cellStyle name="常规 4 22 2" xfId="2431"/>
    <cellStyle name="常规 4 23" xfId="2432"/>
    <cellStyle name="常规 4 24" xfId="2433"/>
    <cellStyle name="常规 4 3" xfId="2434"/>
    <cellStyle name="常规 4 3 2" xfId="2435"/>
    <cellStyle name="常规 4 4" xfId="2436"/>
    <cellStyle name="常规 4 4 2" xfId="2437"/>
    <cellStyle name="常规 4 5" xfId="2438"/>
    <cellStyle name="常规 4 5 2" xfId="2439"/>
    <cellStyle name="常规 4 6" xfId="2440"/>
    <cellStyle name="常规 4 6 2" xfId="2441"/>
    <cellStyle name="常规 4 7" xfId="2442"/>
    <cellStyle name="常规 4 7 2" xfId="2443"/>
    <cellStyle name="常规 4 8" xfId="2444"/>
    <cellStyle name="常规 4 8 2" xfId="2445"/>
    <cellStyle name="常规 4 9" xfId="2446"/>
    <cellStyle name="常规 4 9 2" xfId="2447"/>
    <cellStyle name="常规 4_01综合类2010" xfId="2448"/>
    <cellStyle name="常规 40" xfId="2449"/>
    <cellStyle name="常规 41" xfId="2450"/>
    <cellStyle name="常规 42" xfId="2451"/>
    <cellStyle name="常规 5" xfId="2452"/>
    <cellStyle name="常规 5 10" xfId="2453"/>
    <cellStyle name="常规 5 10 2" xfId="2454"/>
    <cellStyle name="常规 5 11" xfId="2455"/>
    <cellStyle name="常规 5 11 2" xfId="2456"/>
    <cellStyle name="常规 5 12" xfId="2457"/>
    <cellStyle name="常规 5 12 2" xfId="2458"/>
    <cellStyle name="常规 5 13" xfId="2459"/>
    <cellStyle name="常规 5 13 2" xfId="2460"/>
    <cellStyle name="常规 5 14" xfId="2461"/>
    <cellStyle name="常规 5 14 2" xfId="2462"/>
    <cellStyle name="常规 5 15" xfId="2463"/>
    <cellStyle name="常规 5 15 2" xfId="2464"/>
    <cellStyle name="常规 5 16" xfId="2465"/>
    <cellStyle name="常规 5 16 2" xfId="2466"/>
    <cellStyle name="常规 5 17" xfId="2467"/>
    <cellStyle name="常规 5 17 2" xfId="2468"/>
    <cellStyle name="常规 5 18" xfId="2469"/>
    <cellStyle name="常规 5 18 2" xfId="2470"/>
    <cellStyle name="常规 5 19" xfId="2471"/>
    <cellStyle name="常规 5 19 2" xfId="2472"/>
    <cellStyle name="常规 5 2" xfId="2473"/>
    <cellStyle name="常规 5 2 2" xfId="2474"/>
    <cellStyle name="常规 5 20" xfId="2475"/>
    <cellStyle name="常规 5 20 2" xfId="2476"/>
    <cellStyle name="常规 5 21" xfId="2477"/>
    <cellStyle name="常规 5 21 2" xfId="2478"/>
    <cellStyle name="常规 5 22" xfId="2479"/>
    <cellStyle name="常规 5 3" xfId="2480"/>
    <cellStyle name="常规 5 3 2" xfId="2481"/>
    <cellStyle name="常规 5 4" xfId="2482"/>
    <cellStyle name="常规 5 4 2" xfId="2483"/>
    <cellStyle name="常规 5 4 3" xfId="2484"/>
    <cellStyle name="常规 5 4_湘财教指〔2017〕84号中央财政支持地方高校改革发展资金" xfId="2485"/>
    <cellStyle name="常规 5 5" xfId="2486"/>
    <cellStyle name="常规 5 5 2" xfId="2487"/>
    <cellStyle name="常规 5 6" xfId="2488"/>
    <cellStyle name="常规 5 6 2" xfId="2489"/>
    <cellStyle name="常规 5 7" xfId="2490"/>
    <cellStyle name="常规 5 7 2" xfId="2491"/>
    <cellStyle name="常规 5 8" xfId="2492"/>
    <cellStyle name="常规 5 8 2" xfId="2493"/>
    <cellStyle name="常规 5 9" xfId="2494"/>
    <cellStyle name="常规 5 9 2" xfId="2495"/>
    <cellStyle name="常规 5_2017年改革发展类资金分配及绩效" xfId="2496"/>
    <cellStyle name="常规 6" xfId="2497"/>
    <cellStyle name="常规 6 10" xfId="2498"/>
    <cellStyle name="常规 6 10 2" xfId="2499"/>
    <cellStyle name="常规 6 11" xfId="2500"/>
    <cellStyle name="常规 6 11 2" xfId="2501"/>
    <cellStyle name="常规 6 12" xfId="2502"/>
    <cellStyle name="常规 6 12 2" xfId="2503"/>
    <cellStyle name="常规 6 13" xfId="2504"/>
    <cellStyle name="常规 6 13 2" xfId="2505"/>
    <cellStyle name="常规 6 14" xfId="2506"/>
    <cellStyle name="常规 6 14 2" xfId="2507"/>
    <cellStyle name="常规 6 15" xfId="2508"/>
    <cellStyle name="常规 6 15 2" xfId="2509"/>
    <cellStyle name="常规 6 16" xfId="2510"/>
    <cellStyle name="常规 6 16 2" xfId="2511"/>
    <cellStyle name="常规 6 17" xfId="2512"/>
    <cellStyle name="常规 6 17 2" xfId="2513"/>
    <cellStyle name="常规 6 18" xfId="2514"/>
    <cellStyle name="常规 6 18 2" xfId="2515"/>
    <cellStyle name="常规 6 19" xfId="2516"/>
    <cellStyle name="常规 6 19 2" xfId="2517"/>
    <cellStyle name="常规 6 2" xfId="2518"/>
    <cellStyle name="常规 6 2 2" xfId="2519"/>
    <cellStyle name="常规 6 20" xfId="2520"/>
    <cellStyle name="常规 6 20 2" xfId="2521"/>
    <cellStyle name="常规 6 21" xfId="2522"/>
    <cellStyle name="常规 6 21 2" xfId="2523"/>
    <cellStyle name="常规 6 22" xfId="2524"/>
    <cellStyle name="常规 6 3" xfId="2525"/>
    <cellStyle name="常规 6 3 2" xfId="2526"/>
    <cellStyle name="常规 6 4" xfId="2527"/>
    <cellStyle name="常规 6 4 2" xfId="2528"/>
    <cellStyle name="常规 6 5" xfId="2529"/>
    <cellStyle name="常规 6 5 2" xfId="2530"/>
    <cellStyle name="常规 6 6" xfId="2531"/>
    <cellStyle name="常规 6 6 2" xfId="2532"/>
    <cellStyle name="常规 6 7" xfId="2533"/>
    <cellStyle name="常规 6 7 2" xfId="2534"/>
    <cellStyle name="常规 6 8" xfId="2535"/>
    <cellStyle name="常规 6 8 2" xfId="2536"/>
    <cellStyle name="常规 6 9" xfId="2537"/>
    <cellStyle name="常规 6 9 2" xfId="2538"/>
    <cellStyle name="常规 7" xfId="2539"/>
    <cellStyle name="常规 7 10" xfId="2540"/>
    <cellStyle name="常规 7 10 2" xfId="2541"/>
    <cellStyle name="常规 7 11" xfId="2542"/>
    <cellStyle name="常规 7 11 2" xfId="2543"/>
    <cellStyle name="常规 7 12" xfId="2544"/>
    <cellStyle name="常规 7 12 2" xfId="2545"/>
    <cellStyle name="常规 7 13" xfId="2546"/>
    <cellStyle name="常规 7 13 2" xfId="2547"/>
    <cellStyle name="常规 7 14" xfId="2548"/>
    <cellStyle name="常规 7 14 2" xfId="2549"/>
    <cellStyle name="常规 7 15" xfId="2550"/>
    <cellStyle name="常规 7 15 2" xfId="2551"/>
    <cellStyle name="常规 7 16" xfId="2552"/>
    <cellStyle name="常规 7 16 2" xfId="2553"/>
    <cellStyle name="常规 7 17" xfId="2554"/>
    <cellStyle name="常规 7 17 2" xfId="2555"/>
    <cellStyle name="常规 7 18" xfId="2556"/>
    <cellStyle name="常规 7 18 2" xfId="2557"/>
    <cellStyle name="常规 7 19" xfId="2558"/>
    <cellStyle name="常规 7 19 2" xfId="2559"/>
    <cellStyle name="常规 7 2" xfId="2560"/>
    <cellStyle name="常规 7 2 10" xfId="2561"/>
    <cellStyle name="常规 7 2 10 2" xfId="2562"/>
    <cellStyle name="常规 7 2 11" xfId="2563"/>
    <cellStyle name="常规 7 2 11 2" xfId="2564"/>
    <cellStyle name="常规 7 2 12" xfId="2565"/>
    <cellStyle name="常规 7 2 12 2" xfId="2566"/>
    <cellStyle name="常规 7 2 13" xfId="2567"/>
    <cellStyle name="常规 7 2 13 2" xfId="2568"/>
    <cellStyle name="常规 7 2 14" xfId="2569"/>
    <cellStyle name="常规 7 2 14 2" xfId="2570"/>
    <cellStyle name="常规 7 2 15" xfId="2571"/>
    <cellStyle name="常规 7 2 15 2" xfId="2572"/>
    <cellStyle name="常规 7 2 16" xfId="2573"/>
    <cellStyle name="常规 7 2 16 2" xfId="2574"/>
    <cellStyle name="常规 7 2 17" xfId="2575"/>
    <cellStyle name="常规 7 2 17 2" xfId="2576"/>
    <cellStyle name="常规 7 2 18" xfId="2577"/>
    <cellStyle name="常规 7 2 18 2" xfId="2578"/>
    <cellStyle name="常规 7 2 19" xfId="2579"/>
    <cellStyle name="常规 7 2 19 2" xfId="2580"/>
    <cellStyle name="常规 7 2 2" xfId="2581"/>
    <cellStyle name="常规 7 2 2 2" xfId="2582"/>
    <cellStyle name="常规 7 2 20" xfId="2583"/>
    <cellStyle name="常规 7 2 20 2" xfId="2584"/>
    <cellStyle name="常规 7 2 21" xfId="2585"/>
    <cellStyle name="常规 7 2 21 2" xfId="2586"/>
    <cellStyle name="常规 7 2 22" xfId="2587"/>
    <cellStyle name="常规 7 2 3" xfId="2588"/>
    <cellStyle name="常规 7 2 3 2" xfId="2589"/>
    <cellStyle name="常规 7 2 4" xfId="2590"/>
    <cellStyle name="常规 7 2 4 2" xfId="2591"/>
    <cellStyle name="常规 7 2 5" xfId="2592"/>
    <cellStyle name="常规 7 2 5 2" xfId="2593"/>
    <cellStyle name="常规 7 2 6" xfId="2594"/>
    <cellStyle name="常规 7 2 6 2" xfId="2595"/>
    <cellStyle name="常规 7 2 7" xfId="2596"/>
    <cellStyle name="常规 7 2 7 2" xfId="2597"/>
    <cellStyle name="常规 7 2 8" xfId="2598"/>
    <cellStyle name="常规 7 2 8 2" xfId="2599"/>
    <cellStyle name="常规 7 2 9" xfId="2600"/>
    <cellStyle name="常规 7 2 9 2" xfId="2601"/>
    <cellStyle name="常规 7 2_12.25-发教育厅-2016年高职生均年初预算控制数分配表" xfId="2602"/>
    <cellStyle name="常规 7 20" xfId="2603"/>
    <cellStyle name="常规 7 20 2" xfId="2604"/>
    <cellStyle name="常规 7 21" xfId="2605"/>
    <cellStyle name="常规 7 21 2" xfId="2606"/>
    <cellStyle name="常规 7 22" xfId="2607"/>
    <cellStyle name="常规 7 22 2" xfId="2608"/>
    <cellStyle name="常规 7 23" xfId="2609"/>
    <cellStyle name="常规 7 3" xfId="2610"/>
    <cellStyle name="常规 7 3 2" xfId="2611"/>
    <cellStyle name="常规 7 4" xfId="2612"/>
    <cellStyle name="常规 7 4 2" xfId="2613"/>
    <cellStyle name="常规 7 5" xfId="2614"/>
    <cellStyle name="常规 7 5 2" xfId="2615"/>
    <cellStyle name="常规 7 6" xfId="2616"/>
    <cellStyle name="常规 7 6 2" xfId="2617"/>
    <cellStyle name="常规 7 7" xfId="2618"/>
    <cellStyle name="常规 7 7 2" xfId="2619"/>
    <cellStyle name="常规 7 8" xfId="2620"/>
    <cellStyle name="常规 7 8 2" xfId="2621"/>
    <cellStyle name="常规 7 9" xfId="2622"/>
    <cellStyle name="常规 7 9 2" xfId="2623"/>
    <cellStyle name="常规 7_01综合类2010" xfId="2624"/>
    <cellStyle name="常规 8" xfId="2625"/>
    <cellStyle name="常规 8 10" xfId="2626"/>
    <cellStyle name="常规 8 10 2" xfId="2627"/>
    <cellStyle name="常规 8 11" xfId="2628"/>
    <cellStyle name="常规 8 11 2" xfId="2629"/>
    <cellStyle name="常规 8 12" xfId="2630"/>
    <cellStyle name="常规 8 12 2" xfId="2631"/>
    <cellStyle name="常规 8 13" xfId="2632"/>
    <cellStyle name="常规 8 13 2" xfId="2633"/>
    <cellStyle name="常规 8 14" xfId="2634"/>
    <cellStyle name="常规 8 14 2" xfId="2635"/>
    <cellStyle name="常规 8 15" xfId="2636"/>
    <cellStyle name="常规 8 15 2" xfId="2637"/>
    <cellStyle name="常规 8 16" xfId="2638"/>
    <cellStyle name="常规 8 16 2" xfId="2639"/>
    <cellStyle name="常规 8 17" xfId="2640"/>
    <cellStyle name="常规 8 17 2" xfId="2641"/>
    <cellStyle name="常规 8 18" xfId="2642"/>
    <cellStyle name="常规 8 18 2" xfId="2643"/>
    <cellStyle name="常规 8 19" xfId="2644"/>
    <cellStyle name="常规 8 19 2" xfId="2645"/>
    <cellStyle name="常规 8 2" xfId="2646"/>
    <cellStyle name="常规 8 2 2" xfId="2647"/>
    <cellStyle name="常规 8 20" xfId="2648"/>
    <cellStyle name="常规 8 20 2" xfId="2649"/>
    <cellStyle name="常规 8 21" xfId="2650"/>
    <cellStyle name="常规 8 21 2" xfId="2651"/>
    <cellStyle name="常规 8 22" xfId="2652"/>
    <cellStyle name="常规 8 3" xfId="2653"/>
    <cellStyle name="常规 8 3 2" xfId="2654"/>
    <cellStyle name="常规 8 4" xfId="2655"/>
    <cellStyle name="常规 8 4 2" xfId="2656"/>
    <cellStyle name="常规 8 5" xfId="2657"/>
    <cellStyle name="常规 8 5 2" xfId="2658"/>
    <cellStyle name="常规 8 6" xfId="2659"/>
    <cellStyle name="常规 8 6 2" xfId="2660"/>
    <cellStyle name="常规 8 7" xfId="2661"/>
    <cellStyle name="常规 8 7 2" xfId="2662"/>
    <cellStyle name="常规 8 8" xfId="2663"/>
    <cellStyle name="常规 8 8 2" xfId="2664"/>
    <cellStyle name="常规 8 9" xfId="2665"/>
    <cellStyle name="常规 8 9 2" xfId="2666"/>
    <cellStyle name="常规 9" xfId="2667"/>
    <cellStyle name="常规 9 10" xfId="2668"/>
    <cellStyle name="常规 9 10 2" xfId="2669"/>
    <cellStyle name="常规 9 11" xfId="2670"/>
    <cellStyle name="常规 9 11 2" xfId="2671"/>
    <cellStyle name="常规 9 12" xfId="2672"/>
    <cellStyle name="常规 9 12 2" xfId="2673"/>
    <cellStyle name="常规 9 13" xfId="2674"/>
    <cellStyle name="常规 9 13 2" xfId="2675"/>
    <cellStyle name="常规 9 14" xfId="2676"/>
    <cellStyle name="常规 9 14 2" xfId="2677"/>
    <cellStyle name="常规 9 15" xfId="2678"/>
    <cellStyle name="常规 9 15 2" xfId="2679"/>
    <cellStyle name="常规 9 16" xfId="2680"/>
    <cellStyle name="常规 9 16 2" xfId="2681"/>
    <cellStyle name="常规 9 17" xfId="2682"/>
    <cellStyle name="常规 9 17 2" xfId="2683"/>
    <cellStyle name="常规 9 18" xfId="2684"/>
    <cellStyle name="常规 9 18 2" xfId="2685"/>
    <cellStyle name="常规 9 19" xfId="2686"/>
    <cellStyle name="常规 9 19 2" xfId="2687"/>
    <cellStyle name="常规 9 2" xfId="2688"/>
    <cellStyle name="常规 9 2 10" xfId="2689"/>
    <cellStyle name="常规 9 2 10 2" xfId="2690"/>
    <cellStyle name="常规 9 2 11" xfId="2691"/>
    <cellStyle name="常规 9 2 11 2" xfId="2692"/>
    <cellStyle name="常规 9 2 12" xfId="2693"/>
    <cellStyle name="常规 9 2 12 2" xfId="2694"/>
    <cellStyle name="常规 9 2 13" xfId="2695"/>
    <cellStyle name="常规 9 2 13 2" xfId="2696"/>
    <cellStyle name="常规 9 2 14" xfId="2697"/>
    <cellStyle name="常规 9 2 14 2" xfId="2698"/>
    <cellStyle name="常规 9 2 15" xfId="2699"/>
    <cellStyle name="常规 9 2 15 2" xfId="2700"/>
    <cellStyle name="常规 9 2 16" xfId="2701"/>
    <cellStyle name="常规 9 2 16 2" xfId="2702"/>
    <cellStyle name="常规 9 2 17" xfId="2703"/>
    <cellStyle name="常规 9 2 17 2" xfId="2704"/>
    <cellStyle name="常规 9 2 18" xfId="2705"/>
    <cellStyle name="常规 9 2 18 2" xfId="2706"/>
    <cellStyle name="常规 9 2 19" xfId="2707"/>
    <cellStyle name="常规 9 2 19 2" xfId="2708"/>
    <cellStyle name="常规 9 2 2" xfId="2709"/>
    <cellStyle name="常规 9 2 2 2" xfId="2710"/>
    <cellStyle name="常规 9 2 20" xfId="2711"/>
    <cellStyle name="常规 9 2 20 2" xfId="2712"/>
    <cellStyle name="常规 9 2 21" xfId="2713"/>
    <cellStyle name="常规 9 2 21 2" xfId="2714"/>
    <cellStyle name="常规 9 2 22" xfId="2715"/>
    <cellStyle name="常规 9 2 3" xfId="2716"/>
    <cellStyle name="常规 9 2 3 2" xfId="2717"/>
    <cellStyle name="常规 9 2 4" xfId="2718"/>
    <cellStyle name="常规 9 2 4 2" xfId="2719"/>
    <cellStyle name="常规 9 2 5" xfId="2720"/>
    <cellStyle name="常规 9 2 5 2" xfId="2721"/>
    <cellStyle name="常规 9 2 6" xfId="2722"/>
    <cellStyle name="常规 9 2 6 2" xfId="2723"/>
    <cellStyle name="常规 9 2 7" xfId="2724"/>
    <cellStyle name="常规 9 2 7 2" xfId="2725"/>
    <cellStyle name="常规 9 2 8" xfId="2726"/>
    <cellStyle name="常规 9 2 8 2" xfId="2727"/>
    <cellStyle name="常规 9 2 9" xfId="2728"/>
    <cellStyle name="常规 9 2 9 2" xfId="2729"/>
    <cellStyle name="常规 9 20" xfId="2730"/>
    <cellStyle name="常规 9 20 2" xfId="2731"/>
    <cellStyle name="常规 9 21" xfId="2732"/>
    <cellStyle name="常规 9 21 2" xfId="2733"/>
    <cellStyle name="常规 9 22" xfId="2734"/>
    <cellStyle name="常规 9 22 2" xfId="2735"/>
    <cellStyle name="常规 9 23" xfId="2736"/>
    <cellStyle name="常规 9 3" xfId="2737"/>
    <cellStyle name="常规 9 3 2" xfId="2738"/>
    <cellStyle name="常规 9 4" xfId="2739"/>
    <cellStyle name="常规 9 4 2" xfId="2740"/>
    <cellStyle name="常规 9 5" xfId="2741"/>
    <cellStyle name="常规 9 5 2" xfId="2742"/>
    <cellStyle name="常规 9 6" xfId="2743"/>
    <cellStyle name="常规 9 6 2" xfId="2744"/>
    <cellStyle name="常规 9 7" xfId="2745"/>
    <cellStyle name="常规 9 7 2" xfId="2746"/>
    <cellStyle name="常规 9 8" xfId="2747"/>
    <cellStyle name="常规 9 8 2" xfId="2748"/>
    <cellStyle name="常规 9 9" xfId="2749"/>
    <cellStyle name="常规 9 9 2" xfId="2750"/>
    <cellStyle name="常规 9_湘财教指〔2017〕84号中央财政支持地方高校改革发展资金" xfId="2751"/>
    <cellStyle name="常规 94" xfId="2752"/>
    <cellStyle name="常规_2009年国家奖助学金分配基础数据一览表" xfId="2753"/>
    <cellStyle name="常规_2009年国家奖助学金分配基础数据一览表 2" xfId="2754"/>
    <cellStyle name="常规_2009年国家奖助学金分配基础数据一览表 2 2" xfId="2755"/>
    <cellStyle name="常规_2009年国家奖助学金分配基础数据一览表 2 2 2" xfId="2756"/>
    <cellStyle name="常规_Sheet1" xfId="2757"/>
    <cellStyle name="常规_Sheet1 11" xfId="2758"/>
    <cellStyle name="常规_Sheet1 7" xfId="2759"/>
    <cellStyle name="超级链接" xfId="2760"/>
    <cellStyle name="分级显示行_1_13区汇总" xfId="2761"/>
    <cellStyle name="分级显示列_1_Book1" xfId="2762"/>
    <cellStyle name="归盒啦_95" xfId="2763"/>
    <cellStyle name="好 2" xfId="2764"/>
    <cellStyle name="好 2 10" xfId="2765"/>
    <cellStyle name="好 2 11" xfId="2766"/>
    <cellStyle name="好 2 12" xfId="2767"/>
    <cellStyle name="好 2 13" xfId="2768"/>
    <cellStyle name="好 2 14" xfId="2769"/>
    <cellStyle name="好 2 15" xfId="2770"/>
    <cellStyle name="好 2 16" xfId="2771"/>
    <cellStyle name="好 2 17" xfId="2772"/>
    <cellStyle name="好 2 18" xfId="2773"/>
    <cellStyle name="好 2 19" xfId="2774"/>
    <cellStyle name="好 2 2" xfId="2775"/>
    <cellStyle name="好 2 20" xfId="2776"/>
    <cellStyle name="好 2 21" xfId="2777"/>
    <cellStyle name="好 2 3" xfId="2778"/>
    <cellStyle name="好 2 4" xfId="2779"/>
    <cellStyle name="好 2 5" xfId="2780"/>
    <cellStyle name="好 2 6" xfId="2781"/>
    <cellStyle name="好 2 7" xfId="2782"/>
    <cellStyle name="好 2 8" xfId="2783"/>
    <cellStyle name="好 2 9" xfId="2784"/>
    <cellStyle name="好 2_2017年改革发展类资金分配及绩效" xfId="2785"/>
    <cellStyle name="好 3" xfId="2786"/>
    <cellStyle name="好 4" xfId="2787"/>
    <cellStyle name="好_00省级(打印)" xfId="2788"/>
    <cellStyle name="好_00省级(打印)_12.25-发教育厅-2016年高职生均年初预算控制数分配表" xfId="2789"/>
    <cellStyle name="好_03昭通" xfId="2790"/>
    <cellStyle name="好_03昭通_12.25-发教育厅-2016年高职生均年初预算控制数分配表" xfId="2791"/>
    <cellStyle name="好_0502通海县" xfId="2792"/>
    <cellStyle name="好_0502通海县_12.25-发教育厅-2016年高职生均年初预算控制数分配表" xfId="2793"/>
    <cellStyle name="好_05潍坊" xfId="2794"/>
    <cellStyle name="好_05潍坊_12.25-发教育厅-2016年高职生均年初预算控制数分配表" xfId="2795"/>
    <cellStyle name="好_0605石屏县" xfId="2796"/>
    <cellStyle name="好_0605石屏县_12.25-发教育厅-2016年高职生均年初预算控制数分配表" xfId="2797"/>
    <cellStyle name="好_0605石屏县_财力性转移支付2010年预算参考数" xfId="2798"/>
    <cellStyle name="好_0605石屏县_财力性转移支付2010年预算参考数_12.25-发教育厅-2016年高职生均年初预算控制数分配表" xfId="2799"/>
    <cellStyle name="好_07临沂" xfId="2800"/>
    <cellStyle name="好_07临沂_12.25-发教育厅-2016年高职生均年初预算控制数分配表" xfId="2801"/>
    <cellStyle name="好_09黑龙江" xfId="2802"/>
    <cellStyle name="好_09黑龙江_12.25-发教育厅-2016年高职生均年初预算控制数分配表" xfId="2803"/>
    <cellStyle name="好_09黑龙江_财力性转移支付2010年预算参考数" xfId="2804"/>
    <cellStyle name="好_09黑龙江_财力性转移支付2010年预算参考数_12.25-发教育厅-2016年高职生均年初预算控制数分配表" xfId="2805"/>
    <cellStyle name="好_1" xfId="2806"/>
    <cellStyle name="好_1_12.25-发教育厅-2016年高职生均年初预算控制数分配表" xfId="2807"/>
    <cellStyle name="好_1_财力性转移支付2010年预算参考数" xfId="2808"/>
    <cellStyle name="好_1_财力性转移支付2010年预算参考数_12.25-发教育厅-2016年高职生均年初预算控制数分配表" xfId="2809"/>
    <cellStyle name="好_1110洱源县" xfId="2810"/>
    <cellStyle name="好_1110洱源县_12.25-发教育厅-2016年高职生均年初预算控制数分配表" xfId="2811"/>
    <cellStyle name="好_1110洱源县_财力性转移支付2010年预算参考数" xfId="2812"/>
    <cellStyle name="好_1110洱源县_财力性转移支付2010年预算参考数_12.25-发教育厅-2016年高职生均年初预算控制数分配表" xfId="2813"/>
    <cellStyle name="好_11大理" xfId="2814"/>
    <cellStyle name="好_11大理_12.25-发教育厅-2016年高职生均年初预算控制数分配表" xfId="2815"/>
    <cellStyle name="好_11大理_财力性转移支付2010年预算参考数" xfId="2816"/>
    <cellStyle name="好_11大理_财力性转移支付2010年预算参考数_12.25-发教育厅-2016年高职生均年初预算控制数分配表" xfId="2817"/>
    <cellStyle name="好_12.25-发教育厅-2015年老职工住房补贴审核表" xfId="2818"/>
    <cellStyle name="好_12.25-发教育厅-非税预算" xfId="2819"/>
    <cellStyle name="好_12.25-发教育厅工资提标和养老保险改革2016年新增" xfId="2820"/>
    <cellStyle name="好_12滨州" xfId="2821"/>
    <cellStyle name="好_12滨州_12.25-发教育厅-2016年高职生均年初预算控制数分配表" xfId="2822"/>
    <cellStyle name="好_12滨州_财力性转移支付2010年预算参考数" xfId="2823"/>
    <cellStyle name="好_12滨州_财力性转移支付2010年预算参考数_12.25-发教育厅-2016年高职生均年初预算控制数分配表" xfId="2824"/>
    <cellStyle name="好_14安徽" xfId="2825"/>
    <cellStyle name="好_14安徽_12.25-发教育厅-2016年高职生均年初预算控制数分配表" xfId="2826"/>
    <cellStyle name="好_14安徽_财力性转移支付2010年预算参考数" xfId="2827"/>
    <cellStyle name="好_14安徽_财力性转移支付2010年预算参考数_12.25-发教育厅-2016年高职生均年初预算控制数分配表" xfId="2828"/>
    <cellStyle name="好_2" xfId="2829"/>
    <cellStyle name="好_2_12.25-发教育厅-2016年高职生均年初预算控制数分配表" xfId="2830"/>
    <cellStyle name="好_2_财力性转移支付2010年预算参考数" xfId="2831"/>
    <cellStyle name="好_2_财力性转移支付2010年预算参考数_12.25-发教育厅-2016年高职生均年初预算控制数分配表" xfId="2832"/>
    <cellStyle name="好_2006年22湖南" xfId="2833"/>
    <cellStyle name="好_2006年22湖南_12.25-发教育厅-2016年高职生均年初预算控制数分配表" xfId="2834"/>
    <cellStyle name="好_2006年22湖南_财力性转移支付2010年预算参考数" xfId="2835"/>
    <cellStyle name="好_2006年22湖南_财力性转移支付2010年预算参考数_12.25-发教育厅-2016年高职生均年初预算控制数分配表" xfId="2836"/>
    <cellStyle name="好_2006年27重庆" xfId="2837"/>
    <cellStyle name="好_2006年27重庆_12.25-发教育厅-2016年高职生均年初预算控制数分配表" xfId="2838"/>
    <cellStyle name="好_2006年27重庆_财力性转移支付2010年预算参考数" xfId="2839"/>
    <cellStyle name="好_2006年27重庆_财力性转移支付2010年预算参考数_12.25-发教育厅-2016年高职生均年初预算控制数分配表" xfId="2840"/>
    <cellStyle name="好_2006年28四川" xfId="2841"/>
    <cellStyle name="好_2006年28四川_12.25-发教育厅-2016年高职生均年初预算控制数分配表" xfId="2842"/>
    <cellStyle name="好_2006年28四川_财力性转移支付2010年预算参考数" xfId="2843"/>
    <cellStyle name="好_2006年28四川_财力性转移支付2010年预算参考数_12.25-发教育厅-2016年高职生均年初预算控制数分配表" xfId="2844"/>
    <cellStyle name="好_2006年30云南" xfId="2845"/>
    <cellStyle name="好_2006年30云南_12.25-发教育厅-2016年高职生均年初预算控制数分配表" xfId="2846"/>
    <cellStyle name="好_2006年33甘肃" xfId="2847"/>
    <cellStyle name="好_2006年33甘肃_12.25-发教育厅-2016年高职生均年初预算控制数分配表" xfId="2848"/>
    <cellStyle name="好_2006年34青海" xfId="2849"/>
    <cellStyle name="好_2006年34青海_12.25-发教育厅-2016年高职生均年初预算控制数分配表" xfId="2850"/>
    <cellStyle name="好_2006年34青海_财力性转移支付2010年预算参考数" xfId="2851"/>
    <cellStyle name="好_2006年34青海_财力性转移支付2010年预算参考数_12.25-发教育厅-2016年高职生均年初预算控制数分配表" xfId="2852"/>
    <cellStyle name="好_2006年全省财力计算表（中央、决算）" xfId="2853"/>
    <cellStyle name="好_2006年全省财力计算表（中央、决算）_12.25-发教育厅-2016年高职生均年初预算控制数分配表" xfId="2854"/>
    <cellStyle name="好_2006年水利统计指标统计表" xfId="2855"/>
    <cellStyle name="好_2006年水利统计指标统计表_12.25-发教育厅-2016年高职生均年初预算控制数分配表" xfId="2856"/>
    <cellStyle name="好_2006年水利统计指标统计表_财力性转移支付2010年预算参考数" xfId="2857"/>
    <cellStyle name="好_2006年水利统计指标统计表_财力性转移支付2010年预算参考数_12.25-发教育厅-2016年高职生均年初预算控制数分配表" xfId="2858"/>
    <cellStyle name="好_2007年收支情况及2008年收支预计表(汇总表)" xfId="2859"/>
    <cellStyle name="好_2007年收支情况及2008年收支预计表(汇总表)_12.25-发教育厅-2016年高职生均年初预算控制数分配表" xfId="2860"/>
    <cellStyle name="好_2007年收支情况及2008年收支预计表(汇总表)_财力性转移支付2010年预算参考数" xfId="2861"/>
    <cellStyle name="好_2007年收支情况及2008年收支预计表(汇总表)_财力性转移支付2010年预算参考数_12.25-发教育厅-2016年高职生均年初预算控制数分配表" xfId="2862"/>
    <cellStyle name="好_2007年一般预算支出剔除" xfId="2863"/>
    <cellStyle name="好_2007年一般预算支出剔除_12.25-发教育厅-2016年高职生均年初预算控制数分配表" xfId="2864"/>
    <cellStyle name="好_2007年一般预算支出剔除_财力性转移支付2010年预算参考数" xfId="2865"/>
    <cellStyle name="好_2007年一般预算支出剔除_财力性转移支付2010年预算参考数_12.25-发教育厅-2016年高职生均年初预算控制数分配表" xfId="2866"/>
    <cellStyle name="好_2007一般预算支出口径剔除表" xfId="2867"/>
    <cellStyle name="好_2007一般预算支出口径剔除表_12.25-发教育厅-2016年高职生均年初预算控制数分配表" xfId="2868"/>
    <cellStyle name="好_2007一般预算支出口径剔除表_财力性转移支付2010年预算参考数" xfId="2869"/>
    <cellStyle name="好_2007一般预算支出口径剔除表_财力性转移支付2010年预算参考数_12.25-发教育厅-2016年高职生均年初预算控制数分配表" xfId="2870"/>
    <cellStyle name="好_2008计算资料（8月5）" xfId="2871"/>
    <cellStyle name="好_2008计算资料（8月5）_12.25-发教育厅-2016年高职生均年初预算控制数分配表" xfId="2872"/>
    <cellStyle name="好_2008年全省汇总收支计算表" xfId="2873"/>
    <cellStyle name="好_2008年全省汇总收支计算表_12.25-发教育厅-2016年高职生均年初预算控制数分配表" xfId="2874"/>
    <cellStyle name="好_2008年全省汇总收支计算表_财力性转移支付2010年预算参考数" xfId="2875"/>
    <cellStyle name="好_2008年全省汇总收支计算表_财力性转移支付2010年预算参考数_12.25-发教育厅-2016年高职生均年初预算控制数分配表" xfId="2876"/>
    <cellStyle name="好_2008年一般预算支出预计" xfId="2877"/>
    <cellStyle name="好_2008年一般预算支出预计_12.25-发教育厅-2016年高职生均年初预算控制数分配表" xfId="2878"/>
    <cellStyle name="好_2008年预计支出与2007年对比" xfId="2879"/>
    <cellStyle name="好_2008年预计支出与2007年对比_12.25-发教育厅-2016年高职生均年初预算控制数分配表" xfId="2880"/>
    <cellStyle name="好_2008年支出核定" xfId="2881"/>
    <cellStyle name="好_2008年支出核定_12.25-发教育厅-2016年高职生均年初预算控制数分配表" xfId="2882"/>
    <cellStyle name="好_2008年支出调整" xfId="2883"/>
    <cellStyle name="好_2008年支出调整_12.25-发教育厅-2016年高职生均年初预算控制数分配表" xfId="2884"/>
    <cellStyle name="好_2008年支出调整_财力性转移支付2010年预算参考数" xfId="2885"/>
    <cellStyle name="好_2008年支出调整_财力性转移支付2010年预算参考数_12.25-发教育厅-2016年高职生均年初预算控制数分配表" xfId="2886"/>
    <cellStyle name="好_2014年高职生均测算" xfId="2887"/>
    <cellStyle name="好_2014年职成教育第一批专项资金分配表" xfId="2888"/>
    <cellStyle name="好_2014市县可用财力（提供处室）" xfId="2889"/>
    <cellStyle name="好_2014市县可用财力（提供处室）_12.25-发教育厅-2016年高职生均年初预算控制数分配表" xfId="2890"/>
    <cellStyle name="好_2015年度工资提标清算拨款分配方案" xfId="2891"/>
    <cellStyle name="好_2015年度省本级教育部门经常性拨款分配方案1223（定稿）" xfId="2892"/>
    <cellStyle name="好_2015年度追加中央生均拨款分配方案" xfId="2893"/>
    <cellStyle name="好_2015年高等教育教职工和学生情况" xfId="2894"/>
    <cellStyle name="好_2015年高职中央奖补资金分配因素表（含民办）" xfId="2895"/>
    <cellStyle name="好_2015年高职中央奖补资金分配因素表（含民办）_12.25-发教育厅-2016年高职生均年初预算控制数分配表" xfId="2896"/>
    <cellStyle name="好_2016年常年委托工作经费及一次性项目经费清理表" xfId="2897"/>
    <cellStyle name="好_2016年高校经常性拨款分配因素(测算201616)" xfId="2898"/>
    <cellStyle name="好_2016年年初部门预算分配方案" xfId="2899"/>
    <cellStyle name="好_20河南" xfId="2900"/>
    <cellStyle name="好_20河南_12.25-发教育厅-2016年高职生均年初预算控制数分配表" xfId="2901"/>
    <cellStyle name="好_20河南_财力性转移支付2010年预算参考数" xfId="2902"/>
    <cellStyle name="好_20河南_财力性转移支付2010年预算参考数_12.25-发教育厅-2016年高职生均年初预算控制数分配表" xfId="2903"/>
    <cellStyle name="好_22湖南" xfId="2904"/>
    <cellStyle name="好_22湖南_12.25-发教育厅-2016年高职生均年初预算控制数分配表" xfId="2905"/>
    <cellStyle name="好_22湖南_财力性转移支付2010年预算参考数" xfId="2906"/>
    <cellStyle name="好_22湖南_财力性转移支付2010年预算参考数_12.25-发教育厅-2016年高职生均年初预算控制数分配表" xfId="2907"/>
    <cellStyle name="好_27重庆" xfId="2908"/>
    <cellStyle name="好_27重庆_12.25-发教育厅-2016年高职生均年初预算控制数分配表" xfId="2909"/>
    <cellStyle name="好_27重庆_财力性转移支付2010年预算参考数" xfId="2910"/>
    <cellStyle name="好_27重庆_财力性转移支付2010年预算参考数_12.25-发教育厅-2016年高职生均年初预算控制数分配表" xfId="2911"/>
    <cellStyle name="好_28四川" xfId="2912"/>
    <cellStyle name="好_28四川_12.25-发教育厅-2016年高职生均年初预算控制数分配表" xfId="2913"/>
    <cellStyle name="好_28四川_财力性转移支付2010年预算参考数" xfId="2914"/>
    <cellStyle name="好_28四川_财力性转移支付2010年预算参考数_12.25-发教育厅-2016年高职生均年初预算控制数分配表" xfId="2915"/>
    <cellStyle name="好_30云南" xfId="2916"/>
    <cellStyle name="好_30云南_1" xfId="2917"/>
    <cellStyle name="好_30云南_1_12.25-发教育厅-2016年高职生均年初预算控制数分配表" xfId="2918"/>
    <cellStyle name="好_30云南_1_财力性转移支付2010年预算参考数" xfId="2919"/>
    <cellStyle name="好_30云南_1_财力性转移支付2010年预算参考数_12.25-发教育厅-2016年高职生均年初预算控制数分配表" xfId="2920"/>
    <cellStyle name="好_30云南_12.25-发教育厅-2016年高职生均年初预算控制数分配表" xfId="2921"/>
    <cellStyle name="好_33甘肃" xfId="2922"/>
    <cellStyle name="好_33甘肃_12.25-发教育厅-2016年高职生均年初预算控制数分配表" xfId="2923"/>
    <cellStyle name="好_34青海" xfId="2924"/>
    <cellStyle name="好_34青海_1" xfId="2925"/>
    <cellStyle name="好_34青海_1_12.25-发教育厅-2016年高职生均年初预算控制数分配表" xfId="2926"/>
    <cellStyle name="好_34青海_1_财力性转移支付2010年预算参考数" xfId="2927"/>
    <cellStyle name="好_34青海_1_财力性转移支付2010年预算参考数_12.25-发教育厅-2016年高职生均年初预算控制数分配表" xfId="2928"/>
    <cellStyle name="好_34青海_12.25-发教育厅-2016年高职生均年初预算控制数分配表" xfId="2929"/>
    <cellStyle name="好_34青海_财力性转移支付2010年预算参考数" xfId="2930"/>
    <cellStyle name="好_34青海_财力性转移支付2010年预算参考数_12.25-发教育厅-2016年高职生均年初预算控制数分配表" xfId="2931"/>
    <cellStyle name="好_530623_2006年县级财政报表附表" xfId="2932"/>
    <cellStyle name="好_530623_2006年县级财政报表附表_12.25-发教育厅-2016年高职生均年初预算控制数分配表" xfId="2933"/>
    <cellStyle name="好_530629_2006年县级财政报表附表" xfId="2934"/>
    <cellStyle name="好_530629_2006年县级财政报表附表_12.25-发教育厅-2016年高职生均年初预算控制数分配表" xfId="2935"/>
    <cellStyle name="好_5334_2006年迪庆县级财政报表附表" xfId="2936"/>
    <cellStyle name="好_5334_2006年迪庆县级财政报表附表_12.25-发教育厅-2016年高职生均年初预算控制数分配表" xfId="2937"/>
    <cellStyle name="好_Book1" xfId="2938"/>
    <cellStyle name="好_Book1_1" xfId="2939"/>
    <cellStyle name="好_Book1_12.25-发教育厅-2016年高职生均年初预算控制数分配表" xfId="2940"/>
    <cellStyle name="好_Book1_财力性转移支付2010年预算参考数" xfId="2941"/>
    <cellStyle name="好_Book1_财力性转移支付2010年预算参考数_12.25-发教育厅-2016年高职生均年初预算控制数分配表" xfId="2942"/>
    <cellStyle name="好_Book2" xfId="2943"/>
    <cellStyle name="好_Book2_12.25-发教育厅-2016年高职生均年初预算控制数分配表" xfId="2944"/>
    <cellStyle name="好_Book2_财力性转移支付2010年预算参考数" xfId="2945"/>
    <cellStyle name="好_Book2_财力性转移支付2010年预算参考数_12.25-发教育厅-2016年高职生均年初预算控制数分配表" xfId="2946"/>
    <cellStyle name="好_gdp" xfId="2947"/>
    <cellStyle name="好_gdp_12.25-发教育厅-2016年高职生均年初预算控制数分配表" xfId="2948"/>
    <cellStyle name="好_M01-2(州市补助收入)" xfId="2949"/>
    <cellStyle name="好_M01-2(州市补助收入)_12.25-发教育厅-2016年高职生均年初预算控制数分配表" xfId="2950"/>
    <cellStyle name="好_Sheet1" xfId="2951"/>
    <cellStyle name="好_Sheet1_1" xfId="2952"/>
    <cellStyle name="好_安徽 缺口县区测算(地方填报)1" xfId="2953"/>
    <cellStyle name="好_安徽 缺口县区测算(地方填报)1_12.25-发教育厅-2016年高职生均年初预算控制数分配表" xfId="2954"/>
    <cellStyle name="好_安徽 缺口县区测算(地方填报)1_财力性转移支付2010年预算参考数" xfId="2955"/>
    <cellStyle name="好_安徽 缺口县区测算(地方填报)1_财力性转移支付2010年预算参考数_12.25-发教育厅-2016年高职生均年初预算控制数分配表" xfId="2956"/>
    <cellStyle name="好_不含人员经费系数" xfId="2957"/>
    <cellStyle name="好_不含人员经费系数_12.25-发教育厅-2016年高职生均年初预算控制数分配表" xfId="2958"/>
    <cellStyle name="好_不含人员经费系数_财力性转移支付2010年预算参考数" xfId="2959"/>
    <cellStyle name="好_不含人员经费系数_财力性转移支付2010年预算参考数_12.25-发教育厅-2016年高职生均年初预算控制数分配表" xfId="2960"/>
    <cellStyle name="好_财政供养人员" xfId="2961"/>
    <cellStyle name="好_财政供养人员_12.25-发教育厅-2016年高职生均年初预算控制数分配表" xfId="2962"/>
    <cellStyle name="好_财政供养人员_财力性转移支付2010年预算参考数" xfId="2963"/>
    <cellStyle name="好_财政供养人员_财力性转移支付2010年预算参考数_12.25-发教育厅-2016年高职生均年初预算控制数分配表" xfId="2964"/>
    <cellStyle name="好_测算结果" xfId="2965"/>
    <cellStyle name="好_测算结果_12.25-发教育厅-2016年高职生均年初预算控制数分配表" xfId="2966"/>
    <cellStyle name="好_测算结果_财力性转移支付2010年预算参考数" xfId="2967"/>
    <cellStyle name="好_测算结果_财力性转移支付2010年预算参考数_12.25-发教育厅-2016年高职生均年初预算控制数分配表" xfId="2968"/>
    <cellStyle name="好_测算结果汇总" xfId="2969"/>
    <cellStyle name="好_测算结果汇总_12.25-发教育厅-2016年高职生均年初预算控制数分配表" xfId="2970"/>
    <cellStyle name="好_测算结果汇总_财力性转移支付2010年预算参考数" xfId="2971"/>
    <cellStyle name="好_测算结果汇总_财力性转移支付2010年预算参考数_12.25-发教育厅-2016年高职生均年初预算控制数分配表" xfId="2972"/>
    <cellStyle name="好_成本差异系数" xfId="2973"/>
    <cellStyle name="好_成本差异系数（含人口规模）" xfId="2974"/>
    <cellStyle name="好_成本差异系数（含人口规模）_12.25-发教育厅-2016年高职生均年初预算控制数分配表" xfId="2975"/>
    <cellStyle name="好_成本差异系数（含人口规模）_财力性转移支付2010年预算参考数" xfId="2976"/>
    <cellStyle name="好_成本差异系数（含人口规模）_财力性转移支付2010年预算参考数_12.25-发教育厅-2016年高职生均年初预算控制数分配表" xfId="2977"/>
    <cellStyle name="好_成本差异系数_12.25-发教育厅-2016年高职生均年初预算控制数分配表" xfId="2978"/>
    <cellStyle name="好_成本差异系数_财力性转移支付2010年预算参考数" xfId="2979"/>
    <cellStyle name="好_成本差异系数_财力性转移支付2010年预算参考数_12.25-发教育厅-2016年高职生均年初预算控制数分配表" xfId="2980"/>
    <cellStyle name="好_城建部门" xfId="2981"/>
    <cellStyle name="好_城建部门_12.25-发教育厅-2016年高职生均年初预算控制数分配表" xfId="2982"/>
    <cellStyle name="好_第五部分(才淼、饶永宏）" xfId="2983"/>
    <cellStyle name="好_第五部分(才淼、饶永宏）_12.25-发教育厅-2016年高职生均年初预算控制数分配表" xfId="2984"/>
    <cellStyle name="好_第一部分：综合全" xfId="2985"/>
    <cellStyle name="好_第一部分：综合全_12.25-发教育厅-2016年高职生均年初预算控制数分配表" xfId="2986"/>
    <cellStyle name="好_对口支援新疆资金规模测算表20100106" xfId="2987"/>
    <cellStyle name="好_对口支援新疆资金规模测算表20100106_12.25-发教育厅-2016年高职生均年初预算控制数分配表" xfId="2988"/>
    <cellStyle name="好_对口支援新疆资金规模测算表20100113" xfId="2989"/>
    <cellStyle name="好_对口支援新疆资金规模测算表20100113_12.25-发教育厅-2016年高职生均年初预算控制数分配表" xfId="2990"/>
    <cellStyle name="好_发教育厅工资晋级预发第三步津补贴" xfId="2991"/>
    <cellStyle name="好_反馈教科文(增人增支教育厅）" xfId="2992"/>
    <cellStyle name="好_分析缺口率" xfId="2993"/>
    <cellStyle name="好_分析缺口率_12.25-发教育厅-2016年高职生均年初预算控制数分配表" xfId="2994"/>
    <cellStyle name="好_分析缺口率_财力性转移支付2010年预算参考数" xfId="2995"/>
    <cellStyle name="好_分析缺口率_财力性转移支付2010年预算参考数_12.25-发教育厅-2016年高职生均年初预算控制数分配表" xfId="2996"/>
    <cellStyle name="好_分县成本差异系数" xfId="2997"/>
    <cellStyle name="好_分县成本差异系数_12.25-发教育厅-2016年高职生均年初预算控制数分配表" xfId="2998"/>
    <cellStyle name="好_分县成本差异系数_不含人员经费系数" xfId="2999"/>
    <cellStyle name="好_分县成本差异系数_不含人员经费系数_12.25-发教育厅-2016年高职生均年初预算控制数分配表" xfId="3000"/>
    <cellStyle name="好_分县成本差异系数_不含人员经费系数_财力性转移支付2010年预算参考数" xfId="3001"/>
    <cellStyle name="好_分县成本差异系数_不含人员经费系数_财力性转移支付2010年预算参考数_12.25-发教育厅-2016年高职生均年初预算控制数分配表" xfId="3002"/>
    <cellStyle name="好_分县成本差异系数_财力性转移支付2010年预算参考数" xfId="3003"/>
    <cellStyle name="好_分县成本差异系数_财力性转移支付2010年预算参考数_12.25-发教育厅-2016年高职生均年初预算控制数分配表" xfId="3004"/>
    <cellStyle name="好_分县成本差异系数_民生政策最低支出需求" xfId="3005"/>
    <cellStyle name="好_分县成本差异系数_民生政策最低支出需求_12.25-发教育厅-2016年高职生均年初预算控制数分配表" xfId="3006"/>
    <cellStyle name="好_分县成本差异系数_民生政策最低支出需求_财力性转移支付2010年预算参考数" xfId="3007"/>
    <cellStyle name="好_分县成本差异系数_民生政策最低支出需求_财力性转移支付2010年预算参考数_12.25-发教育厅-2016年高职生均年初预算控制数分配表" xfId="3008"/>
    <cellStyle name="好_附表" xfId="3009"/>
    <cellStyle name="好_附表_12.25-发教育厅-2016年高职生均年初预算控制数分配表" xfId="3010"/>
    <cellStyle name="好_附表_财力性转移支付2010年预算参考数" xfId="3011"/>
    <cellStyle name="好_附表_财力性转移支付2010年预算参考数_12.25-发教育厅-2016年高职生均年初预算控制数分配表" xfId="3012"/>
    <cellStyle name="好_高职2018年双一流资金细化表" xfId="3013"/>
    <cellStyle name="好_高职双一流提前细化表（0112 发财建）" xfId="3014"/>
    <cellStyle name="好_行政(燃修费)" xfId="3015"/>
    <cellStyle name="好_行政(燃修费)_12.25-发教育厅-2016年高职生均年初预算控制数分配表" xfId="3016"/>
    <cellStyle name="好_行政(燃修费)_不含人员经费系数" xfId="3017"/>
    <cellStyle name="好_行政(燃修费)_不含人员经费系数_12.25-发教育厅-2016年高职生均年初预算控制数分配表" xfId="3018"/>
    <cellStyle name="好_行政(燃修费)_不含人员经费系数_财力性转移支付2010年预算参考数" xfId="3019"/>
    <cellStyle name="好_行政(燃修费)_不含人员经费系数_财力性转移支付2010年预算参考数_12.25-发教育厅-2016年高职生均年初预算控制数分配表" xfId="3020"/>
    <cellStyle name="好_行政(燃修费)_财力性转移支付2010年预算参考数" xfId="3021"/>
    <cellStyle name="好_行政(燃修费)_财力性转移支付2010年预算参考数_12.25-发教育厅-2016年高职生均年初预算控制数分配表" xfId="3022"/>
    <cellStyle name="好_行政(燃修费)_民生政策最低支出需求" xfId="3023"/>
    <cellStyle name="好_行政(燃修费)_民生政策最低支出需求_12.25-发教育厅-2016年高职生均年初预算控制数分配表" xfId="3024"/>
    <cellStyle name="好_行政(燃修费)_民生政策最低支出需求_财力性转移支付2010年预算参考数" xfId="3025"/>
    <cellStyle name="好_行政(燃修费)_民生政策最低支出需求_财力性转移支付2010年预算参考数_12.25-发教育厅-2016年高职生均年初预算控制数分配表" xfId="3026"/>
    <cellStyle name="好_行政(燃修费)_县市旗测算-新科目（含人口规模效应）" xfId="3027"/>
    <cellStyle name="好_行政(燃修费)_县市旗测算-新科目（含人口规模效应）_12.25-发教育厅-2016年高职生均年初预算控制数分配表" xfId="3028"/>
    <cellStyle name="好_行政(燃修费)_县市旗测算-新科目（含人口规模效应）_财力性转移支付2010年预算参考数" xfId="3029"/>
    <cellStyle name="好_行政(燃修费)_县市旗测算-新科目（含人口规模效应）_财力性转移支付2010年预算参考数_12.25-发教育厅-2016年高职生均年初预算控制数分配表" xfId="3030"/>
    <cellStyle name="好_行政（人员）" xfId="3031"/>
    <cellStyle name="好_行政（人员）_12.25-发教育厅-2016年高职生均年初预算控制数分配表" xfId="3032"/>
    <cellStyle name="好_行政（人员）_不含人员经费系数" xfId="3033"/>
    <cellStyle name="好_行政（人员）_不含人员经费系数_12.25-发教育厅-2016年高职生均年初预算控制数分配表" xfId="3034"/>
    <cellStyle name="好_行政（人员）_不含人员经费系数_财力性转移支付2010年预算参考数" xfId="3035"/>
    <cellStyle name="好_行政（人员）_不含人员经费系数_财力性转移支付2010年预算参考数_12.25-发教育厅-2016年高职生均年初预算控制数分配表" xfId="3036"/>
    <cellStyle name="好_行政（人员）_财力性转移支付2010年预算参考数" xfId="3037"/>
    <cellStyle name="好_行政（人员）_财力性转移支付2010年预算参考数_12.25-发教育厅-2016年高职生均年初预算控制数分配表" xfId="3038"/>
    <cellStyle name="好_行政（人员）_民生政策最低支出需求" xfId="3039"/>
    <cellStyle name="好_行政（人员）_民生政策最低支出需求_12.25-发教育厅-2016年高职生均年初预算控制数分配表" xfId="3040"/>
    <cellStyle name="好_行政（人员）_民生政策最低支出需求_财力性转移支付2010年预算参考数" xfId="3041"/>
    <cellStyle name="好_行政（人员）_民生政策最低支出需求_财力性转移支付2010年预算参考数_12.25-发教育厅-2016年高职生均年初预算控制数分配表" xfId="3042"/>
    <cellStyle name="好_行政（人员）_县市旗测算-新科目（含人口规模效应）" xfId="3043"/>
    <cellStyle name="好_行政（人员）_县市旗测算-新科目（含人口规模效应）_12.25-发教育厅-2016年高职生均年初预算控制数分配表" xfId="3044"/>
    <cellStyle name="好_行政（人员）_县市旗测算-新科目（含人口规模效应）_财力性转移支付2010年预算参考数" xfId="3045"/>
    <cellStyle name="好_行政（人员）_县市旗测算-新科目（含人口规模效应）_财力性转移支付2010年预算参考数_12.25-发教育厅-2016年高职生均年初预算控制数分配表" xfId="3046"/>
    <cellStyle name="好_行政公检法测算" xfId="3047"/>
    <cellStyle name="好_行政公检法测算_12.25-发教育厅-2016年高职生均年初预算控制数分配表" xfId="3048"/>
    <cellStyle name="好_行政公检法测算_不含人员经费系数" xfId="3049"/>
    <cellStyle name="好_行政公检法测算_不含人员经费系数_12.25-发教育厅-2016年高职生均年初预算控制数分配表" xfId="3050"/>
    <cellStyle name="好_行政公检法测算_不含人员经费系数_财力性转移支付2010年预算参考数" xfId="3051"/>
    <cellStyle name="好_行政公检法测算_不含人员经费系数_财力性转移支付2010年预算参考数_12.25-发教育厅-2016年高职生均年初预算控制数分配表" xfId="3052"/>
    <cellStyle name="好_行政公检法测算_财力性转移支付2010年预算参考数" xfId="3053"/>
    <cellStyle name="好_行政公检法测算_财力性转移支付2010年预算参考数_12.25-发教育厅-2016年高职生均年初预算控制数分配表" xfId="3054"/>
    <cellStyle name="好_行政公检法测算_民生政策最低支出需求" xfId="3055"/>
    <cellStyle name="好_行政公检法测算_民生政策最低支出需求_12.25-发教育厅-2016年高职生均年初预算控制数分配表" xfId="3056"/>
    <cellStyle name="好_行政公检法测算_民生政策最低支出需求_财力性转移支付2010年预算参考数" xfId="3057"/>
    <cellStyle name="好_行政公检法测算_民生政策最低支出需求_财力性转移支付2010年预算参考数_12.25-发教育厅-2016年高职生均年初预算控制数分配表" xfId="3058"/>
    <cellStyle name="好_行政公检法测算_县市旗测算-新科目（含人口规模效应）" xfId="3059"/>
    <cellStyle name="好_行政公检法测算_县市旗测算-新科目（含人口规模效应）_12.25-发教育厅-2016年高职生均年初预算控制数分配表" xfId="3060"/>
    <cellStyle name="好_行政公检法测算_县市旗测算-新科目（含人口规模效应）_财力性转移支付2010年预算参考数" xfId="3061"/>
    <cellStyle name="好_行政公检法测算_县市旗测算-新科目（含人口规模效应）_财力性转移支付2010年预算参考数_12.25-发教育厅-2016年高职生均年初预算控制数分配表" xfId="3062"/>
    <cellStyle name="好_河南 缺口县区测算(地方填报)" xfId="3071"/>
    <cellStyle name="好_河南 缺口县区测算(地方填报)_12.25-发教育厅-2016年高职生均年初预算控制数分配表" xfId="3072"/>
    <cellStyle name="好_河南 缺口县区测算(地方填报)_财力性转移支付2010年预算参考数" xfId="3073"/>
    <cellStyle name="好_河南 缺口县区测算(地方填报)_财力性转移支付2010年预算参考数_12.25-发教育厅-2016年高职生均年初预算控制数分配表" xfId="3074"/>
    <cellStyle name="好_河南 缺口县区测算(地方填报白)" xfId="3075"/>
    <cellStyle name="好_河南 缺口县区测算(地方填报白)_12.25-发教育厅-2016年高职生均年初预算控制数分配表" xfId="3076"/>
    <cellStyle name="好_河南 缺口县区测算(地方填报白)_财力性转移支付2010年预算参考数" xfId="3077"/>
    <cellStyle name="好_河南 缺口县区测算(地方填报白)_财力性转移支付2010年预算参考数_12.25-发教育厅-2016年高职生均年初预算控制数分配表" xfId="3078"/>
    <cellStyle name="好_核定人数对比" xfId="3063"/>
    <cellStyle name="好_核定人数对比_12.25-发教育厅-2016年高职生均年初预算控制数分配表" xfId="3064"/>
    <cellStyle name="好_核定人数对比_财力性转移支付2010年预算参考数" xfId="3065"/>
    <cellStyle name="好_核定人数对比_财力性转移支付2010年预算参考数_12.25-发教育厅-2016年高职生均年初预算控制数分配表" xfId="3066"/>
    <cellStyle name="好_核定人数下发表" xfId="3067"/>
    <cellStyle name="好_核定人数下发表_12.25-发教育厅-2016年高职生均年初预算控制数分配表" xfId="3068"/>
    <cellStyle name="好_核定人数下发表_财力性转移支付2010年预算参考数" xfId="3069"/>
    <cellStyle name="好_核定人数下发表_财力性转移支付2010年预算参考数_12.25-发教育厅-2016年高职生均年初预算控制数分配表" xfId="3070"/>
    <cellStyle name="好_汇总" xfId="3079"/>
    <cellStyle name="好_汇总_12.25-发教育厅-2016年高职生均年初预算控制数分配表" xfId="3080"/>
    <cellStyle name="好_汇总_财力性转移支付2010年预算参考数" xfId="3081"/>
    <cellStyle name="好_汇总_财力性转移支付2010年预算参考数_12.25-发教育厅-2016年高职生均年初预算控制数分配表" xfId="3082"/>
    <cellStyle name="好_汇总表" xfId="3083"/>
    <cellStyle name="好_汇总表_12.25-发教育厅-2016年高职生均年初预算控制数分配表" xfId="3084"/>
    <cellStyle name="好_汇总表_财力性转移支付2010年预算参考数" xfId="3085"/>
    <cellStyle name="好_汇总表_财力性转移支付2010年预算参考数_12.25-发教育厅-2016年高职生均年初预算控制数分配表" xfId="3086"/>
    <cellStyle name="好_汇总表4" xfId="3087"/>
    <cellStyle name="好_汇总表4_12.25-发教育厅-2016年高职生均年初预算控制数分配表" xfId="3088"/>
    <cellStyle name="好_汇总表4_财力性转移支付2010年预算参考数" xfId="3089"/>
    <cellStyle name="好_汇总表4_财力性转移支付2010年预算参考数_12.25-发教育厅-2016年高职生均年初预算控制数分配表" xfId="3090"/>
    <cellStyle name="好_汇总-县级财政报表附表" xfId="3091"/>
    <cellStyle name="好_汇总-县级财政报表附表_12.25-发教育厅-2016年高职生均年初预算控制数分配表" xfId="3092"/>
    <cellStyle name="好_检验表" xfId="3093"/>
    <cellStyle name="好_检验表（调整后）" xfId="3094"/>
    <cellStyle name="好_检验表（调整后）_12.25-发教育厅-2016年高职生均年初预算控制数分配表" xfId="3095"/>
    <cellStyle name="好_检验表_12.25-发教育厅-2016年高职生均年初预算控制数分配表" xfId="3096"/>
    <cellStyle name="好_教科文(工资提标和养老保险改革含5所划转学校)" xfId="3097"/>
    <cellStyle name="好_教科文12.30(工资提标清算)" xfId="3098"/>
    <cellStyle name="好_教育(按照总人口测算）—20080416" xfId="3099"/>
    <cellStyle name="好_教育(按照总人口测算）—20080416_12.25-发教育厅-2016年高职生均年初预算控制数分配表" xfId="3100"/>
    <cellStyle name="好_教育(按照总人口测算）—20080416_不含人员经费系数" xfId="3101"/>
    <cellStyle name="好_教育(按照总人口测算）—20080416_不含人员经费系数_12.25-发教育厅-2016年高职生均年初预算控制数分配表" xfId="3102"/>
    <cellStyle name="好_教育(按照总人口测算）—20080416_不含人员经费系数_财力性转移支付2010年预算参考数" xfId="3103"/>
    <cellStyle name="好_教育(按照总人口测算）—20080416_不含人员经费系数_财力性转移支付2010年预算参考数_12.25-发教育厅-2016年高职生均年初预算控制数分配表" xfId="3104"/>
    <cellStyle name="好_教育(按照总人口测算）—20080416_财力性转移支付2010年预算参考数" xfId="3105"/>
    <cellStyle name="好_教育(按照总人口测算）—20080416_财力性转移支付2010年预算参考数_12.25-发教育厅-2016年高职生均年初预算控制数分配表" xfId="3106"/>
    <cellStyle name="好_教育(按照总人口测算）—20080416_民生政策最低支出需求" xfId="3107"/>
    <cellStyle name="好_教育(按照总人口测算）—20080416_民生政策最低支出需求_12.25-发教育厅-2016年高职生均年初预算控制数分配表" xfId="3108"/>
    <cellStyle name="好_教育(按照总人口测算）—20080416_民生政策最低支出需求_财力性转移支付2010年预算参考数" xfId="3109"/>
    <cellStyle name="好_教育(按照总人口测算）—20080416_民生政策最低支出需求_财力性转移支付2010年预算参考数_12.25-发教育厅-2016年高职生均年初预算控制数分配表" xfId="3110"/>
    <cellStyle name="好_教育(按照总人口测算）—20080416_县市旗测算-新科目（含人口规模效应）" xfId="3111"/>
    <cellStyle name="好_教育(按照总人口测算）—20080416_县市旗测算-新科目（含人口规模效应）_12.25-发教育厅-2016年高职生均年初预算控制数分配表" xfId="3112"/>
    <cellStyle name="好_教育(按照总人口测算）—20080416_县市旗测算-新科目（含人口规模效应）_财力性转移支付2010年预算参考数" xfId="3113"/>
    <cellStyle name="好_教育(按照总人口测算）—20080416_县市旗测算-新科目（含人口规模效应）_财力性转移支付2010年预算参考数_12.25-发教育厅-2016年高职生均年初预算控制数分配表" xfId="3114"/>
    <cellStyle name="好_丽江汇总" xfId="3115"/>
    <cellStyle name="好_丽江汇总_12.25-发教育厅-2016年高职生均年初预算控制数分配表" xfId="3116"/>
    <cellStyle name="好_民生政策最低支出需求" xfId="3117"/>
    <cellStyle name="好_民生政策最低支出需求_12.25-发教育厅-2016年高职生均年初预算控制数分配表" xfId="3118"/>
    <cellStyle name="好_民生政策最低支出需求_财力性转移支付2010年预算参考数" xfId="3119"/>
    <cellStyle name="好_民生政策最低支出需求_财力性转移支付2010年预算参考数_12.25-发教育厅-2016年高职生均年初预算控制数分配表" xfId="3120"/>
    <cellStyle name="好_农林水和城市维护标准支出20080505－县区合计" xfId="3121"/>
    <cellStyle name="好_农林水和城市维护标准支出20080505－县区合计_12.25-发教育厅-2016年高职生均年初预算控制数分配表" xfId="3122"/>
    <cellStyle name="好_农林水和城市维护标准支出20080505－县区合计_不含人员经费系数" xfId="3123"/>
    <cellStyle name="好_农林水和城市维护标准支出20080505－县区合计_不含人员经费系数_12.25-发教育厅-2016年高职生均年初预算控制数分配表" xfId="3124"/>
    <cellStyle name="好_农林水和城市维护标准支出20080505－县区合计_不含人员经费系数_财力性转移支付2010年预算参考数" xfId="3125"/>
    <cellStyle name="好_农林水和城市维护标准支出20080505－县区合计_不含人员经费系数_财力性转移支付2010年预算参考数_12.25-发教育厅-2016年高职生均年初预算控制数分配表" xfId="3126"/>
    <cellStyle name="好_农林水和城市维护标准支出20080505－县区合计_财力性转移支付2010年预算参考数" xfId="3127"/>
    <cellStyle name="好_农林水和城市维护标准支出20080505－县区合计_财力性转移支付2010年预算参考数_12.25-发教育厅-2016年高职生均年初预算控制数分配表" xfId="3128"/>
    <cellStyle name="好_农林水和城市维护标准支出20080505－县区合计_民生政策最低支出需求" xfId="3129"/>
    <cellStyle name="好_农林水和城市维护标准支出20080505－县区合计_民生政策最低支出需求_12.25-发教育厅-2016年高职生均年初预算控制数分配表" xfId="3130"/>
    <cellStyle name="好_农林水和城市维护标准支出20080505－县区合计_民生政策最低支出需求_财力性转移支付2010年预算参考数" xfId="3131"/>
    <cellStyle name="好_农林水和城市维护标准支出20080505－县区合计_民生政策最低支出需求_财力性转移支付2010年预算参考数_12.25-发教育厅-2016年高职生均年初预算控制数分配表" xfId="3132"/>
    <cellStyle name="好_农林水和城市维护标准支出20080505－县区合计_县市旗测算-新科目（含人口规模效应）" xfId="3133"/>
    <cellStyle name="好_农林水和城市维护标准支出20080505－县区合计_县市旗测算-新科目（含人口规模效应）_12.25-发教育厅-2016年高职生均年初预算控制数分配表" xfId="3134"/>
    <cellStyle name="好_农林水和城市维护标准支出20080505－县区合计_县市旗测算-新科目（含人口规模效应）_财力性转移支付2010年预算参考数" xfId="3135"/>
    <cellStyle name="好_农林水和城市维护标准支出20080505－县区合计_县市旗测算-新科目（含人口规模效应）_财力性转移支付2010年预算参考数_12.25-发教育厅-2016年高职生均年初预算控制数分配表" xfId="3136"/>
    <cellStyle name="好_平邑" xfId="3137"/>
    <cellStyle name="好_平邑_12.25-发教育厅-2016年高职生均年初预算控制数分配表" xfId="3138"/>
    <cellStyle name="好_平邑_财力性转移支付2010年预算参考数" xfId="3139"/>
    <cellStyle name="好_平邑_财力性转移支付2010年预算参考数_12.25-发教育厅-2016年高职生均年初预算控制数分配表" xfId="3140"/>
    <cellStyle name="好_其他部门(按照总人口测算）—20080416" xfId="3141"/>
    <cellStyle name="好_其他部门(按照总人口测算）—20080416_12.25-发教育厅-2016年高职生均年初预算控制数分配表" xfId="3142"/>
    <cellStyle name="好_其他部门(按照总人口测算）—20080416_不含人员经费系数" xfId="3143"/>
    <cellStyle name="好_其他部门(按照总人口测算）—20080416_不含人员经费系数_12.25-发教育厅-2016年高职生均年初预算控制数分配表" xfId="3144"/>
    <cellStyle name="好_其他部门(按照总人口测算）—20080416_不含人员经费系数_财力性转移支付2010年预算参考数" xfId="3145"/>
    <cellStyle name="好_其他部门(按照总人口测算）—20080416_不含人员经费系数_财力性转移支付2010年预算参考数_12.25-发教育厅-2016年高职生均年初预算控制数分配表" xfId="3146"/>
    <cellStyle name="好_其他部门(按照总人口测算）—20080416_财力性转移支付2010年预算参考数" xfId="3147"/>
    <cellStyle name="好_其他部门(按照总人口测算）—20080416_财力性转移支付2010年预算参考数_12.25-发教育厅-2016年高职生均年初预算控制数分配表" xfId="3148"/>
    <cellStyle name="好_其他部门(按照总人口测算）—20080416_民生政策最低支出需求" xfId="3149"/>
    <cellStyle name="好_其他部门(按照总人口测算）—20080416_民生政策最低支出需求_12.25-发教育厅-2016年高职生均年初预算控制数分配表" xfId="3150"/>
    <cellStyle name="好_其他部门(按照总人口测算）—20080416_民生政策最低支出需求_财力性转移支付2010年预算参考数" xfId="3151"/>
    <cellStyle name="好_其他部门(按照总人口测算）—20080416_民生政策最低支出需求_财力性转移支付2010年预算参考数_12.25-发教育厅-2016年高职生均年初预算控制数分配表" xfId="3152"/>
    <cellStyle name="好_其他部门(按照总人口测算）—20080416_县市旗测算-新科目（含人口规模效应）" xfId="3153"/>
    <cellStyle name="好_其他部门(按照总人口测算）—20080416_县市旗测算-新科目（含人口规模效应）_12.25-发教育厅-2016年高职生均年初预算控制数分配表" xfId="3154"/>
    <cellStyle name="好_其他部门(按照总人口测算）—20080416_县市旗测算-新科目（含人口规模效应）_财力性转移支付2010年预算参考数" xfId="3155"/>
    <cellStyle name="好_其他部门(按照总人口测算）—20080416_县市旗测算-新科目（含人口规模效应）_财力性转移支付2010年预算参考数_12.25-发教育厅-2016年高职生均年初预算控制数分配表" xfId="3156"/>
    <cellStyle name="好_青海 缺口县区测算(地方填报)" xfId="3157"/>
    <cellStyle name="好_青海 缺口县区测算(地方填报)_12.25-发教育厅-2016年高职生均年初预算控制数分配表" xfId="3158"/>
    <cellStyle name="好_青海 缺口县区测算(地方填报)_财力性转移支付2010年预算参考数" xfId="3159"/>
    <cellStyle name="好_青海 缺口县区测算(地方填报)_财力性转移支付2010年预算参考数_12.25-发教育厅-2016年高职生均年初预算控制数分配表" xfId="3160"/>
    <cellStyle name="好_缺口县区测算" xfId="3161"/>
    <cellStyle name="好_缺口县区测算（11.13）" xfId="3162"/>
    <cellStyle name="好_缺口县区测算（11.13）_12.25-发教育厅-2016年高职生均年初预算控制数分配表" xfId="3163"/>
    <cellStyle name="好_缺口县区测算（11.13）_财力性转移支付2010年预算参考数" xfId="3164"/>
    <cellStyle name="好_缺口县区测算（11.13）_财力性转移支付2010年预算参考数_12.25-发教育厅-2016年高职生均年初预算控制数分配表" xfId="3165"/>
    <cellStyle name="好_缺口县区测算(按2007支出增长25%测算)" xfId="3166"/>
    <cellStyle name="好_缺口县区测算(按2007支出增长25%测算)_12.25-发教育厅-2016年高职生均年初预算控制数分配表" xfId="3167"/>
    <cellStyle name="好_缺口县区测算(按2007支出增长25%测算)_财力性转移支付2010年预算参考数" xfId="3168"/>
    <cellStyle name="好_缺口县区测算(按2007支出增长25%测算)_财力性转移支付2010年预算参考数_12.25-发教育厅-2016年高职生均年初预算控制数分配表" xfId="3169"/>
    <cellStyle name="好_缺口县区测算(按核定人数)" xfId="3170"/>
    <cellStyle name="好_缺口县区测算(按核定人数)_12.25-发教育厅-2016年高职生均年初预算控制数分配表" xfId="3171"/>
    <cellStyle name="好_缺口县区测算(按核定人数)_财力性转移支付2010年预算参考数" xfId="3172"/>
    <cellStyle name="好_缺口县区测算(按核定人数)_财力性转移支付2010年预算参考数_12.25-发教育厅-2016年高职生均年初预算控制数分配表" xfId="3173"/>
    <cellStyle name="好_缺口县区测算(财政部标准)" xfId="3174"/>
    <cellStyle name="好_缺口县区测算(财政部标准)_12.25-发教育厅-2016年高职生均年初预算控制数分配表" xfId="3175"/>
    <cellStyle name="好_缺口县区测算(财政部标准)_财力性转移支付2010年预算参考数" xfId="3176"/>
    <cellStyle name="好_缺口县区测算(财政部标准)_财力性转移支付2010年预算参考数_12.25-发教育厅-2016年高职生均年初预算控制数分配表" xfId="3177"/>
    <cellStyle name="好_缺口县区测算_12.25-发教育厅-2016年高职生均年初预算控制数分配表" xfId="3178"/>
    <cellStyle name="好_缺口县区测算_财力性转移支付2010年预算参考数" xfId="3179"/>
    <cellStyle name="好_缺口县区测算_财力性转移支付2010年预算参考数_12.25-发教育厅-2016年高职生均年初预算控制数分配表" xfId="3180"/>
    <cellStyle name="好_人员工资和公用经费" xfId="3181"/>
    <cellStyle name="好_人员工资和公用经费_12.25-发教育厅-2016年高职生均年初预算控制数分配表" xfId="3182"/>
    <cellStyle name="好_人员工资和公用经费_财力性转移支付2010年预算参考数" xfId="3183"/>
    <cellStyle name="好_人员工资和公用经费_财力性转移支付2010年预算参考数_12.25-发教育厅-2016年高职生均年初预算控制数分配表" xfId="3184"/>
    <cellStyle name="好_人员工资和公用经费2" xfId="3185"/>
    <cellStyle name="好_人员工资和公用经费2_12.25-发教育厅-2016年高职生均年初预算控制数分配表" xfId="3186"/>
    <cellStyle name="好_人员工资和公用经费2_财力性转移支付2010年预算参考数" xfId="3187"/>
    <cellStyle name="好_人员工资和公用经费2_财力性转移支付2010年预算参考数_12.25-发教育厅-2016年高职生均年初预算控制数分配表" xfId="3188"/>
    <cellStyle name="好_人员工资和公用经费3" xfId="3189"/>
    <cellStyle name="好_人员工资和公用经费3_12.25-发教育厅-2016年高职生均年初预算控制数分配表" xfId="3190"/>
    <cellStyle name="好_人员工资和公用经费3_财力性转移支付2010年预算参考数" xfId="3191"/>
    <cellStyle name="好_人员工资和公用经费3_财力性转移支付2010年预算参考数_12.25-发教育厅-2016年高职生均年初预算控制数分配表" xfId="3192"/>
    <cellStyle name="好_山东省民生支出标准" xfId="3193"/>
    <cellStyle name="好_山东省民生支出标准_12.25-发教育厅-2016年高职生均年初预算控制数分配表" xfId="3194"/>
    <cellStyle name="好_山东省民生支出标准_财力性转移支付2010年预算参考数" xfId="3195"/>
    <cellStyle name="好_山东省民生支出标准_财力性转移支付2010年预算参考数_12.25-发教育厅-2016年高职生均年初预算控制数分配表" xfId="3196"/>
    <cellStyle name="好_社会保障费测算数据" xfId="3197"/>
    <cellStyle name="好_市辖区测算20080510" xfId="3198"/>
    <cellStyle name="好_市辖区测算20080510_12.25-发教育厅-2016年高职生均年初预算控制数分配表" xfId="3199"/>
    <cellStyle name="好_市辖区测算20080510_不含人员经费系数" xfId="3200"/>
    <cellStyle name="好_市辖区测算20080510_不含人员经费系数_12.25-发教育厅-2016年高职生均年初预算控制数分配表" xfId="3201"/>
    <cellStyle name="好_市辖区测算20080510_不含人员经费系数_财力性转移支付2010年预算参考数" xfId="3202"/>
    <cellStyle name="好_市辖区测算20080510_不含人员经费系数_财力性转移支付2010年预算参考数_12.25-发教育厅-2016年高职生均年初预算控制数分配表" xfId="3203"/>
    <cellStyle name="好_市辖区测算20080510_财力性转移支付2010年预算参考数" xfId="3204"/>
    <cellStyle name="好_市辖区测算20080510_财力性转移支付2010年预算参考数_12.25-发教育厅-2016年高职生均年初预算控制数分配表" xfId="3205"/>
    <cellStyle name="好_市辖区测算20080510_民生政策最低支出需求" xfId="3206"/>
    <cellStyle name="好_市辖区测算20080510_民生政策最低支出需求_12.25-发教育厅-2016年高职生均年初预算控制数分配表" xfId="3207"/>
    <cellStyle name="好_市辖区测算20080510_民生政策最低支出需求_财力性转移支付2010年预算参考数" xfId="3208"/>
    <cellStyle name="好_市辖区测算20080510_民生政策最低支出需求_财力性转移支付2010年预算参考数_12.25-发教育厅-2016年高职生均年初预算控制数分配表" xfId="3209"/>
    <cellStyle name="好_市辖区测算20080510_县市旗测算-新科目（含人口规模效应）" xfId="3210"/>
    <cellStyle name="好_市辖区测算20080510_县市旗测算-新科目（含人口规模效应）_12.25-发教育厅-2016年高职生均年初预算控制数分配表" xfId="3211"/>
    <cellStyle name="好_市辖区测算20080510_县市旗测算-新科目（含人口规模效应）_财力性转移支付2010年预算参考数" xfId="3212"/>
    <cellStyle name="好_市辖区测算20080510_县市旗测算-新科目（含人口规模效应）_财力性转移支付2010年预算参考数_12.25-发教育厅-2016年高职生均年初预算控制数分配表" xfId="3213"/>
    <cellStyle name="好_市辖区测算-新科目（20080626）" xfId="3214"/>
    <cellStyle name="好_市辖区测算-新科目（20080626）_12.25-发教育厅-2016年高职生均年初预算控制数分配表" xfId="3215"/>
    <cellStyle name="好_市辖区测算-新科目（20080626）_不含人员经费系数" xfId="3216"/>
    <cellStyle name="好_市辖区测算-新科目（20080626）_不含人员经费系数_12.25-发教育厅-2016年高职生均年初预算控制数分配表" xfId="3217"/>
    <cellStyle name="好_市辖区测算-新科目（20080626）_不含人员经费系数_财力性转移支付2010年预算参考数" xfId="3218"/>
    <cellStyle name="好_市辖区测算-新科目（20080626）_不含人员经费系数_财力性转移支付2010年预算参考数_12.25-发教育厅-2016年高职生均年初预算控制数分配表" xfId="3219"/>
    <cellStyle name="好_市辖区测算-新科目（20080626）_财力性转移支付2010年预算参考数" xfId="3220"/>
    <cellStyle name="好_市辖区测算-新科目（20080626）_财力性转移支付2010年预算参考数_12.25-发教育厅-2016年高职生均年初预算控制数分配表" xfId="3221"/>
    <cellStyle name="好_市辖区测算-新科目（20080626）_民生政策最低支出需求" xfId="3222"/>
    <cellStyle name="好_市辖区测算-新科目（20080626）_民生政策最低支出需求_12.25-发教育厅-2016年高职生均年初预算控制数分配表" xfId="3223"/>
    <cellStyle name="好_市辖区测算-新科目（20080626）_民生政策最低支出需求_财力性转移支付2010年预算参考数" xfId="3224"/>
    <cellStyle name="好_市辖区测算-新科目（20080626）_民生政策最低支出需求_财力性转移支付2010年预算参考数_12.25-发教育厅-2016年高职生均年初预算控制数分配表" xfId="3225"/>
    <cellStyle name="好_市辖区测算-新科目（20080626）_县市旗测算-新科目（含人口规模效应）" xfId="3226"/>
    <cellStyle name="好_市辖区测算-新科目（20080626）_县市旗测算-新科目（含人口规模效应）_12.25-发教育厅-2016年高职生均年初预算控制数分配表" xfId="3227"/>
    <cellStyle name="好_市辖区测算-新科目（20080626）_县市旗测算-新科目（含人口规模效应）_财力性转移支付2010年预算参考数" xfId="3228"/>
    <cellStyle name="好_市辖区测算-新科目（20080626）_县市旗测算-新科目（含人口规模效应）_财力性转移支付2010年预算参考数_12.25-发教育厅-2016年高职生均年初预算控制数分配表" xfId="3229"/>
    <cellStyle name="好_同德" xfId="3230"/>
    <cellStyle name="好_同德_12.25-发教育厅-2016年高职生均年初预算控制数分配表" xfId="3231"/>
    <cellStyle name="好_同德_财力性转移支付2010年预算参考数" xfId="3232"/>
    <cellStyle name="好_同德_财力性转移支付2010年预算参考数_12.25-发教育厅-2016年高职生均年初预算控制数分配表" xfId="3233"/>
    <cellStyle name="好_危改资金测算" xfId="3234"/>
    <cellStyle name="好_危改资金测算_12.25-发教育厅-2016年高职生均年初预算控制数分配表" xfId="3235"/>
    <cellStyle name="好_危改资金测算_财力性转移支付2010年预算参考数" xfId="3236"/>
    <cellStyle name="好_危改资金测算_财力性转移支付2010年预算参考数_12.25-发教育厅-2016年高职生均年初预算控制数分配表" xfId="3237"/>
    <cellStyle name="好_卫生(按照总人口测算）—20080416" xfId="3238"/>
    <cellStyle name="好_卫生(按照总人口测算）—20080416_12.25-发教育厅-2016年高职生均年初预算控制数分配表" xfId="3239"/>
    <cellStyle name="好_卫生(按照总人口测算）—20080416_不含人员经费系数" xfId="3240"/>
    <cellStyle name="好_卫生(按照总人口测算）—20080416_不含人员经费系数_12.25-发教育厅-2016年高职生均年初预算控制数分配表" xfId="3241"/>
    <cellStyle name="好_卫生(按照总人口测算）—20080416_不含人员经费系数_财力性转移支付2010年预算参考数" xfId="3242"/>
    <cellStyle name="好_卫生(按照总人口测算）—20080416_不含人员经费系数_财力性转移支付2010年预算参考数_12.25-发教育厅-2016年高职生均年初预算控制数分配表" xfId="3243"/>
    <cellStyle name="好_卫生(按照总人口测算）—20080416_财力性转移支付2010年预算参考数" xfId="3244"/>
    <cellStyle name="好_卫生(按照总人口测算）—20080416_财力性转移支付2010年预算参考数_12.25-发教育厅-2016年高职生均年初预算控制数分配表" xfId="3245"/>
    <cellStyle name="好_卫生(按照总人口测算）—20080416_民生政策最低支出需求" xfId="3246"/>
    <cellStyle name="好_卫生(按照总人口测算）—20080416_民生政策最低支出需求_12.25-发教育厅-2016年高职生均年初预算控制数分配表" xfId="3247"/>
    <cellStyle name="好_卫生(按照总人口测算）—20080416_民生政策最低支出需求_财力性转移支付2010年预算参考数" xfId="3248"/>
    <cellStyle name="好_卫生(按照总人口测算）—20080416_民生政策最低支出需求_财力性转移支付2010年预算参考数_12.25-发教育厅-2016年高职生均年初预算控制数分配表" xfId="3249"/>
    <cellStyle name="好_卫生(按照总人口测算）—20080416_县市旗测算-新科目（含人口规模效应）" xfId="3250"/>
    <cellStyle name="好_卫生(按照总人口测算）—20080416_县市旗测算-新科目（含人口规模效应）_12.25-发教育厅-2016年高职生均年初预算控制数分配表" xfId="3251"/>
    <cellStyle name="好_卫生(按照总人口测算）—20080416_县市旗测算-新科目（含人口规模效应）_财力性转移支付2010年预算参考数" xfId="3252"/>
    <cellStyle name="好_卫生(按照总人口测算）—20080416_县市旗测算-新科目（含人口规模效应）_财力性转移支付2010年预算参考数_12.25-发教育厅-2016年高职生均年初预算控制数分配表" xfId="3253"/>
    <cellStyle name="好_卫生部门" xfId="3254"/>
    <cellStyle name="好_卫生部门_12.25-发教育厅-2016年高职生均年初预算控制数分配表" xfId="3255"/>
    <cellStyle name="好_卫生部门_财力性转移支付2010年预算参考数" xfId="3256"/>
    <cellStyle name="好_卫生部门_财力性转移支付2010年预算参考数_12.25-发教育厅-2016年高职生均年初预算控制数分配表" xfId="3257"/>
    <cellStyle name="好_文体广播部门" xfId="3258"/>
    <cellStyle name="好_文体广播部门_12.25-发教育厅-2016年高职生均年初预算控制数分配表" xfId="3259"/>
    <cellStyle name="好_文体广播事业(按照总人口测算）—20080416" xfId="3260"/>
    <cellStyle name="好_文体广播事业(按照总人口测算）—20080416_12.25-发教育厅-2016年高职生均年初预算控制数分配表" xfId="3261"/>
    <cellStyle name="好_文体广播事业(按照总人口测算）—20080416_不含人员经费系数" xfId="3262"/>
    <cellStyle name="好_文体广播事业(按照总人口测算）—20080416_不含人员经费系数_12.25-发教育厅-2016年高职生均年初预算控制数分配表" xfId="3263"/>
    <cellStyle name="好_文体广播事业(按照总人口测算）—20080416_不含人员经费系数_财力性转移支付2010年预算参考数" xfId="3264"/>
    <cellStyle name="好_文体广播事业(按照总人口测算）—20080416_不含人员经费系数_财力性转移支付2010年预算参考数_12.25-发教育厅-2016年高职生均年初预算控制数分配表" xfId="3265"/>
    <cellStyle name="好_文体广播事业(按照总人口测算）—20080416_财力性转移支付2010年预算参考数" xfId="3266"/>
    <cellStyle name="好_文体广播事业(按照总人口测算）—20080416_财力性转移支付2010年预算参考数_12.25-发教育厅-2016年高职生均年初预算控制数分配表" xfId="3267"/>
    <cellStyle name="好_文体广播事业(按照总人口测算）—20080416_民生政策最低支出需求" xfId="3268"/>
    <cellStyle name="好_文体广播事业(按照总人口测算）—20080416_民生政策最低支出需求_12.25-发教育厅-2016年高职生均年初预算控制数分配表" xfId="3269"/>
    <cellStyle name="好_文体广播事业(按照总人口测算）—20080416_民生政策最低支出需求_财力性转移支付2010年预算参考数" xfId="3270"/>
    <cellStyle name="好_文体广播事业(按照总人口测算）—20080416_民生政策最低支出需求_财力性转移支付2010年预算参考数_12.25-发教育厅-2016年高职生均年初预算控制数分配表" xfId="3271"/>
    <cellStyle name="好_文体广播事业(按照总人口测算）—20080416_县市旗测算-新科目（含人口规模效应）" xfId="3272"/>
    <cellStyle name="好_文体广播事业(按照总人口测算）—20080416_县市旗测算-新科目（含人口规模效应）_12.25-发教育厅-2016年高职生均年初预算控制数分配表" xfId="3273"/>
    <cellStyle name="好_文体广播事业(按照总人口测算）—20080416_县市旗测算-新科目（含人口规模效应）_财力性转移支付2010年预算参考数" xfId="3274"/>
    <cellStyle name="好_文体广播事业(按照总人口测算）—20080416_县市旗测算-新科目（含人口规模效应）_财力性转移支付2010年预算参考数_12.25-发教育厅-2016年高职生均年初预算控制数分配表" xfId="3275"/>
    <cellStyle name="好_县区合并测算20080421" xfId="3276"/>
    <cellStyle name="好_县区合并测算20080421_12.25-发教育厅-2016年高职生均年初预算控制数分配表" xfId="3277"/>
    <cellStyle name="好_县区合并测算20080421_不含人员经费系数" xfId="3278"/>
    <cellStyle name="好_县区合并测算20080421_不含人员经费系数_12.25-发教育厅-2016年高职生均年初预算控制数分配表" xfId="3279"/>
    <cellStyle name="好_县区合并测算20080421_不含人员经费系数_财力性转移支付2010年预算参考数" xfId="3280"/>
    <cellStyle name="好_县区合并测算20080421_不含人员经费系数_财力性转移支付2010年预算参考数_12.25-发教育厅-2016年高职生均年初预算控制数分配表" xfId="3281"/>
    <cellStyle name="好_县区合并测算20080421_财力性转移支付2010年预算参考数" xfId="3282"/>
    <cellStyle name="好_县区合并测算20080421_财力性转移支付2010年预算参考数_12.25-发教育厅-2016年高职生均年初预算控制数分配表" xfId="3283"/>
    <cellStyle name="好_县区合并测算20080421_民生政策最低支出需求" xfId="3284"/>
    <cellStyle name="好_县区合并测算20080421_民生政策最低支出需求_12.25-发教育厅-2016年高职生均年初预算控制数分配表" xfId="3285"/>
    <cellStyle name="好_县区合并测算20080421_民生政策最低支出需求_财力性转移支付2010年预算参考数" xfId="3286"/>
    <cellStyle name="好_县区合并测算20080421_民生政策最低支出需求_财力性转移支付2010年预算参考数_12.25-发教育厅-2016年高职生均年初预算控制数分配表" xfId="3287"/>
    <cellStyle name="好_县区合并测算20080421_县市旗测算-新科目（含人口规模效应）" xfId="3288"/>
    <cellStyle name="好_县区合并测算20080421_县市旗测算-新科目（含人口规模效应）_12.25-发教育厅-2016年高职生均年初预算控制数分配表" xfId="3289"/>
    <cellStyle name="好_县区合并测算20080421_县市旗测算-新科目（含人口规模效应）_财力性转移支付2010年预算参考数" xfId="3290"/>
    <cellStyle name="好_县区合并测算20080421_县市旗测算-新科目（含人口规模效应）_财力性转移支付2010年预算参考数_12.25-发教育厅-2016年高职生均年初预算控制数分配表" xfId="3291"/>
    <cellStyle name="好_县区合并测算20080423(按照各省比重）" xfId="3292"/>
    <cellStyle name="好_县区合并测算20080423(按照各省比重）_12.25-发教育厅-2016年高职生均年初预算控制数分配表" xfId="3293"/>
    <cellStyle name="好_县区合并测算20080423(按照各省比重）_不含人员经费系数" xfId="3294"/>
    <cellStyle name="好_县区合并测算20080423(按照各省比重）_不含人员经费系数_12.25-发教育厅-2016年高职生均年初预算控制数分配表" xfId="3295"/>
    <cellStyle name="好_县区合并测算20080423(按照各省比重）_不含人员经费系数_财力性转移支付2010年预算参考数" xfId="3296"/>
    <cellStyle name="好_县区合并测算20080423(按照各省比重）_不含人员经费系数_财力性转移支付2010年预算参考数_12.25-发教育厅-2016年高职生均年初预算控制数分配表" xfId="3297"/>
    <cellStyle name="好_县区合并测算20080423(按照各省比重）_财力性转移支付2010年预算参考数" xfId="3298"/>
    <cellStyle name="好_县区合并测算20080423(按照各省比重）_财力性转移支付2010年预算参考数_12.25-发教育厅-2016年高职生均年初预算控制数分配表" xfId="3299"/>
    <cellStyle name="好_县区合并测算20080423(按照各省比重）_民生政策最低支出需求" xfId="3300"/>
    <cellStyle name="好_县区合并测算20080423(按照各省比重）_民生政策最低支出需求_12.25-发教育厅-2016年高职生均年初预算控制数分配表" xfId="3301"/>
    <cellStyle name="好_县区合并测算20080423(按照各省比重）_民生政策最低支出需求_财力性转移支付2010年预算参考数" xfId="3302"/>
    <cellStyle name="好_县区合并测算20080423(按照各省比重）_民生政策最低支出需求_财力性转移支付2010年预算参考数_12.25-发教育厅-2016年高职生均年初预算控制数分配表" xfId="3303"/>
    <cellStyle name="好_县区合并测算20080423(按照各省比重）_县市旗测算-新科目（含人口规模效应）" xfId="3304"/>
    <cellStyle name="好_县区合并测算20080423(按照各省比重）_县市旗测算-新科目（含人口规模效应）_12.25-发教育厅-2016年高职生均年初预算控制数分配表" xfId="3305"/>
    <cellStyle name="好_县区合并测算20080423(按照各省比重）_县市旗测算-新科目（含人口规模效应）_财力性转移支付2010年预算参考数" xfId="3306"/>
    <cellStyle name="好_县区合并测算20080423(按照各省比重）_县市旗测算-新科目（含人口规模效应）_财力性转移支付2010年预算参考数_12.25-发教育厅-2016年高职生均年初预算控制数分配表" xfId="3307"/>
    <cellStyle name="好_县市旗测算20080508" xfId="3308"/>
    <cellStyle name="好_县市旗测算20080508_12.25-发教育厅-2016年高职生均年初预算控制数分配表" xfId="3309"/>
    <cellStyle name="好_县市旗测算20080508_不含人员经费系数" xfId="3310"/>
    <cellStyle name="好_县市旗测算20080508_不含人员经费系数_12.25-发教育厅-2016年高职生均年初预算控制数分配表" xfId="3311"/>
    <cellStyle name="好_县市旗测算20080508_不含人员经费系数_财力性转移支付2010年预算参考数" xfId="3312"/>
    <cellStyle name="好_县市旗测算20080508_不含人员经费系数_财力性转移支付2010年预算参考数_12.25-发教育厅-2016年高职生均年初预算控制数分配表" xfId="3313"/>
    <cellStyle name="好_县市旗测算20080508_财力性转移支付2010年预算参考数" xfId="3314"/>
    <cellStyle name="好_县市旗测算20080508_财力性转移支付2010年预算参考数_12.25-发教育厅-2016年高职生均年初预算控制数分配表" xfId="3315"/>
    <cellStyle name="好_县市旗测算20080508_民生政策最低支出需求" xfId="3316"/>
    <cellStyle name="好_县市旗测算20080508_民生政策最低支出需求_12.25-发教育厅-2016年高职生均年初预算控制数分配表" xfId="3317"/>
    <cellStyle name="好_县市旗测算20080508_民生政策最低支出需求_财力性转移支付2010年预算参考数" xfId="3318"/>
    <cellStyle name="好_县市旗测算20080508_民生政策最低支出需求_财力性转移支付2010年预算参考数_12.25-发教育厅-2016年高职生均年初预算控制数分配表" xfId="3319"/>
    <cellStyle name="好_县市旗测算20080508_县市旗测算-新科目（含人口规模效应）" xfId="3320"/>
    <cellStyle name="好_县市旗测算20080508_县市旗测算-新科目（含人口规模效应）_12.25-发教育厅-2016年高职生均年初预算控制数分配表" xfId="3321"/>
    <cellStyle name="好_县市旗测算20080508_县市旗测算-新科目（含人口规模效应）_财力性转移支付2010年预算参考数" xfId="3322"/>
    <cellStyle name="好_县市旗测算20080508_县市旗测算-新科目（含人口规模效应）_财力性转移支付2010年预算参考数_12.25-发教育厅-2016年高职生均年初预算控制数分配表" xfId="3323"/>
    <cellStyle name="好_县市旗测算-新科目（20080626）" xfId="3324"/>
    <cellStyle name="好_县市旗测算-新科目（20080626）_12.25-发教育厅-2016年高职生均年初预算控制数分配表" xfId="3325"/>
    <cellStyle name="好_县市旗测算-新科目（20080626）_不含人员经费系数" xfId="3326"/>
    <cellStyle name="好_县市旗测算-新科目（20080626）_不含人员经费系数_12.25-发教育厅-2016年高职生均年初预算控制数分配表" xfId="3327"/>
    <cellStyle name="好_县市旗测算-新科目（20080626）_不含人员经费系数_财力性转移支付2010年预算参考数" xfId="3328"/>
    <cellStyle name="好_县市旗测算-新科目（20080626）_不含人员经费系数_财力性转移支付2010年预算参考数_12.25-发教育厅-2016年高职生均年初预算控制数分配表" xfId="3329"/>
    <cellStyle name="好_县市旗测算-新科目（20080626）_财力性转移支付2010年预算参考数" xfId="3330"/>
    <cellStyle name="好_县市旗测算-新科目（20080626）_财力性转移支付2010年预算参考数_12.25-发教育厅-2016年高职生均年初预算控制数分配表" xfId="3331"/>
    <cellStyle name="好_县市旗测算-新科目（20080626）_民生政策最低支出需求" xfId="3332"/>
    <cellStyle name="好_县市旗测算-新科目（20080626）_民生政策最低支出需求_12.25-发教育厅-2016年高职生均年初预算控制数分配表" xfId="3333"/>
    <cellStyle name="好_县市旗测算-新科目（20080626）_民生政策最低支出需求_财力性转移支付2010年预算参考数" xfId="3334"/>
    <cellStyle name="好_县市旗测算-新科目（20080626）_民生政策最低支出需求_财力性转移支付2010年预算参考数_12.25-发教育厅-2016年高职生均年初预算控制数分配表" xfId="3335"/>
    <cellStyle name="好_县市旗测算-新科目（20080626）_县市旗测算-新科目（含人口规模效应）" xfId="3336"/>
    <cellStyle name="好_县市旗测算-新科目（20080626）_县市旗测算-新科目（含人口规模效应）_12.25-发教育厅-2016年高职生均年初预算控制数分配表" xfId="3337"/>
    <cellStyle name="好_县市旗测算-新科目（20080626）_县市旗测算-新科目（含人口规模效应）_财力性转移支付2010年预算参考数" xfId="3338"/>
    <cellStyle name="好_县市旗测算-新科目（20080626）_县市旗测算-新科目（含人口规模效应）_财力性转移支付2010年预算参考数_12.25-发教育厅-2016年高职生均年初预算控制数分配表" xfId="3339"/>
    <cellStyle name="好_县市旗测算-新科目（20080627）" xfId="3340"/>
    <cellStyle name="好_县市旗测算-新科目（20080627）_12.25-发教育厅-2016年高职生均年初预算控制数分配表" xfId="3341"/>
    <cellStyle name="好_县市旗测算-新科目（20080627）_不含人员经费系数" xfId="3342"/>
    <cellStyle name="好_县市旗测算-新科目（20080627）_不含人员经费系数_12.25-发教育厅-2016年高职生均年初预算控制数分配表" xfId="3343"/>
    <cellStyle name="好_县市旗测算-新科目（20080627）_不含人员经费系数_财力性转移支付2010年预算参考数" xfId="3344"/>
    <cellStyle name="好_县市旗测算-新科目（20080627）_不含人员经费系数_财力性转移支付2010年预算参考数_12.25-发教育厅-2016年高职生均年初预算控制数分配表" xfId="3345"/>
    <cellStyle name="好_县市旗测算-新科目（20080627）_财力性转移支付2010年预算参考数" xfId="3346"/>
    <cellStyle name="好_县市旗测算-新科目（20080627）_财力性转移支付2010年预算参考数_12.25-发教育厅-2016年高职生均年初预算控制数分配表" xfId="3347"/>
    <cellStyle name="好_县市旗测算-新科目（20080627）_民生政策最低支出需求" xfId="3348"/>
    <cellStyle name="好_县市旗测算-新科目（20080627）_民生政策最低支出需求_12.25-发教育厅-2016年高职生均年初预算控制数分配表" xfId="3349"/>
    <cellStyle name="好_县市旗测算-新科目（20080627）_民生政策最低支出需求_财力性转移支付2010年预算参考数" xfId="3350"/>
    <cellStyle name="好_县市旗测算-新科目（20080627）_民生政策最低支出需求_财力性转移支付2010年预算参考数_12.25-发教育厅-2016年高职生均年初预算控制数分配表" xfId="3351"/>
    <cellStyle name="好_县市旗测算-新科目（20080627）_县市旗测算-新科目（含人口规模效应）" xfId="3352"/>
    <cellStyle name="好_县市旗测算-新科目（20080627）_县市旗测算-新科目（含人口规模效应）_12.25-发教育厅-2016年高职生均年初预算控制数分配表" xfId="3353"/>
    <cellStyle name="好_县市旗测算-新科目（20080627）_县市旗测算-新科目（含人口规模效应）_财力性转移支付2010年预算参考数" xfId="3354"/>
    <cellStyle name="好_县市旗测算-新科目（20080627）_县市旗测算-新科目（含人口规模效应）_财力性转移支付2010年预算参考数_12.25-发教育厅-2016年高职生均年初预算控制数分配表" xfId="3355"/>
    <cellStyle name="好_湘财教指2017-0119号2018年中央支持地方高校改革发展省级资金预算分配表" xfId="3356"/>
    <cellStyle name="好_湘财教指277" xfId="3357"/>
    <cellStyle name="好_湘财教指277_12.25-发教育厅-2016年高职生均年初预算控制数分配表" xfId="3358"/>
    <cellStyle name="好_一般预算支出口径剔除表" xfId="3359"/>
    <cellStyle name="好_一般预算支出口径剔除表_12.25-发教育厅-2016年高职生均年初预算控制数分配表" xfId="3360"/>
    <cellStyle name="好_一般预算支出口径剔除表_财力性转移支付2010年预算参考数" xfId="3361"/>
    <cellStyle name="好_一般预算支出口径剔除表_财力性转移支付2010年预算参考数_12.25-发教育厅-2016年高职生均年初预算控制数分配表" xfId="3362"/>
    <cellStyle name="好_云南 缺口县区测算(地方填报)" xfId="3363"/>
    <cellStyle name="好_云南 缺口县区测算(地方填报)_12.25-发教育厅-2016年高职生均年初预算控制数分配表" xfId="3364"/>
    <cellStyle name="好_云南 缺口县区测算(地方填报)_财力性转移支付2010年预算参考数" xfId="3365"/>
    <cellStyle name="好_云南 缺口县区测算(地方填报)_财力性转移支付2010年预算参考数_12.25-发教育厅-2016年高职生均年初预算控制数分配表" xfId="3366"/>
    <cellStyle name="好_云南省2008年转移支付测算——州市本级考核部分及政策性测算" xfId="3367"/>
    <cellStyle name="好_云南省2008年转移支付测算——州市本级考核部分及政策性测算_12.25-发教育厅-2016年高职生均年初预算控制数分配表" xfId="3368"/>
    <cellStyle name="好_云南省2008年转移支付测算——州市本级考核部分及政策性测算_财力性转移支付2010年预算参考数" xfId="3369"/>
    <cellStyle name="好_云南省2008年转移支付测算——州市本级考核部分及政策性测算_财力性转移支付2010年预算参考数_12.25-发教育厅-2016年高职生均年初预算控制数分配表" xfId="3370"/>
    <cellStyle name="好_职　2014年职成教育第二批专项经费分配表(分发）" xfId="3371"/>
    <cellStyle name="好_重点民生支出需求测算表社保（农村低保）081112" xfId="3372"/>
    <cellStyle name="好_重点民生支出需求测算表社保（农村低保）081112_12.25-发教育厅-2016年高职生均年初预算控制数分配表" xfId="3373"/>
    <cellStyle name="好_自行调整差异系数顺序" xfId="3374"/>
    <cellStyle name="好_自行调整差异系数顺序_12.25-发教育厅-2016年高职生均年初预算控制数分配表" xfId="3375"/>
    <cellStyle name="好_自行调整差异系数顺序_财力性转移支付2010年预算参考数" xfId="3376"/>
    <cellStyle name="好_自行调整差异系数顺序_财力性转移支付2010年预算参考数_12.25-发教育厅-2016年高职生均年初预算控制数分配表" xfId="3377"/>
    <cellStyle name="好_总人口" xfId="3378"/>
    <cellStyle name="好_总人口_12.25-发教育厅-2016年高职生均年初预算控制数分配表" xfId="3379"/>
    <cellStyle name="好_总人口_财力性转移支付2010年预算参考数" xfId="3380"/>
    <cellStyle name="好_总人口_财力性转移支付2010年预算参考数_12.25-发教育厅-2016年高职生均年初预算控制数分配表" xfId="3381"/>
    <cellStyle name="后继超级链接" xfId="3382"/>
    <cellStyle name="后继超链接" xfId="3383"/>
    <cellStyle name="汇总 2" xfId="3384"/>
    <cellStyle name="汇总 2 10" xfId="3385"/>
    <cellStyle name="汇总 2 10 2" xfId="3386"/>
    <cellStyle name="汇总 2 11" xfId="3387"/>
    <cellStyle name="汇总 2 11 2" xfId="3388"/>
    <cellStyle name="汇总 2 12" xfId="3389"/>
    <cellStyle name="汇总 2 12 2" xfId="3390"/>
    <cellStyle name="汇总 2 13" xfId="3391"/>
    <cellStyle name="汇总 2 13 2" xfId="3392"/>
    <cellStyle name="汇总 2 14" xfId="3393"/>
    <cellStyle name="汇总 2 14 2" xfId="3394"/>
    <cellStyle name="汇总 2 15" xfId="3395"/>
    <cellStyle name="汇总 2 15 2" xfId="3396"/>
    <cellStyle name="汇总 2 16" xfId="3397"/>
    <cellStyle name="汇总 2 16 2" xfId="3398"/>
    <cellStyle name="汇总 2 17" xfId="3399"/>
    <cellStyle name="汇总 2 17 2" xfId="3400"/>
    <cellStyle name="汇总 2 18" xfId="3401"/>
    <cellStyle name="汇总 2 18 2" xfId="3402"/>
    <cellStyle name="汇总 2 19" xfId="3403"/>
    <cellStyle name="汇总 2 19 2" xfId="3404"/>
    <cellStyle name="汇总 2 2" xfId="3405"/>
    <cellStyle name="汇总 2 2 2" xfId="3406"/>
    <cellStyle name="汇总 2 20" xfId="3407"/>
    <cellStyle name="汇总 2 20 2" xfId="3408"/>
    <cellStyle name="汇总 2 21" xfId="3409"/>
    <cellStyle name="汇总 2 21 2" xfId="3410"/>
    <cellStyle name="汇总 2 22" xfId="3411"/>
    <cellStyle name="汇总 2 3" xfId="3412"/>
    <cellStyle name="汇总 2 3 2" xfId="3413"/>
    <cellStyle name="汇总 2 4" xfId="3414"/>
    <cellStyle name="汇总 2 4 2" xfId="3415"/>
    <cellStyle name="汇总 2 5" xfId="3416"/>
    <cellStyle name="汇总 2 5 2" xfId="3417"/>
    <cellStyle name="汇总 2 6" xfId="3418"/>
    <cellStyle name="汇总 2 6 2" xfId="3419"/>
    <cellStyle name="汇总 2 7" xfId="3420"/>
    <cellStyle name="汇总 2 7 2" xfId="3421"/>
    <cellStyle name="汇总 2 8" xfId="3422"/>
    <cellStyle name="汇总 2 8 2" xfId="3423"/>
    <cellStyle name="汇总 2 9" xfId="3424"/>
    <cellStyle name="汇总 2 9 2" xfId="3425"/>
    <cellStyle name="汇总 2_2017年改革发展类资金分配及绩效" xfId="3426"/>
    <cellStyle name="汇总 3" xfId="3427"/>
    <cellStyle name="货币 2" xfId="3428"/>
    <cellStyle name="货币 2 10" xfId="3429"/>
    <cellStyle name="货币 2 10 2" xfId="3430"/>
    <cellStyle name="货币 2 11" xfId="3431"/>
    <cellStyle name="货币 2 11 2" xfId="3432"/>
    <cellStyle name="货币 2 12" xfId="3433"/>
    <cellStyle name="货币 2 12 2" xfId="3434"/>
    <cellStyle name="货币 2 13" xfId="3435"/>
    <cellStyle name="货币 2 13 2" xfId="3436"/>
    <cellStyle name="货币 2 14" xfId="3437"/>
    <cellStyle name="货币 2 14 2" xfId="3438"/>
    <cellStyle name="货币 2 15" xfId="3439"/>
    <cellStyle name="货币 2 15 2" xfId="3440"/>
    <cellStyle name="货币 2 16" xfId="3441"/>
    <cellStyle name="货币 2 16 2" xfId="3442"/>
    <cellStyle name="货币 2 17" xfId="3443"/>
    <cellStyle name="货币 2 17 2" xfId="3444"/>
    <cellStyle name="货币 2 18" xfId="3445"/>
    <cellStyle name="货币 2 18 2" xfId="3446"/>
    <cellStyle name="货币 2 19" xfId="3447"/>
    <cellStyle name="货币 2 19 2" xfId="3448"/>
    <cellStyle name="货币 2 2" xfId="3449"/>
    <cellStyle name="货币 2 2 2" xfId="3450"/>
    <cellStyle name="货币 2 20" xfId="3451"/>
    <cellStyle name="货币 2 20 2" xfId="3452"/>
    <cellStyle name="货币 2 21" xfId="3453"/>
    <cellStyle name="货币 2 21 2" xfId="3454"/>
    <cellStyle name="货币 2 22" xfId="3455"/>
    <cellStyle name="货币 2 3" xfId="3456"/>
    <cellStyle name="货币 2 3 2" xfId="3457"/>
    <cellStyle name="货币 2 4" xfId="3458"/>
    <cellStyle name="货币 2 4 2" xfId="3459"/>
    <cellStyle name="货币 2 5" xfId="3460"/>
    <cellStyle name="货币 2 5 2" xfId="3461"/>
    <cellStyle name="货币 2 6" xfId="3462"/>
    <cellStyle name="货币 2 6 2" xfId="3463"/>
    <cellStyle name="货币 2 7" xfId="3464"/>
    <cellStyle name="货币 2 7 2" xfId="3465"/>
    <cellStyle name="货币 2 8" xfId="3466"/>
    <cellStyle name="货币 2 8 2" xfId="3467"/>
    <cellStyle name="货币 2 9" xfId="3468"/>
    <cellStyle name="货币 2 9 2" xfId="3469"/>
    <cellStyle name="货币 3" xfId="3470"/>
    <cellStyle name="货币 3 10" xfId="3471"/>
    <cellStyle name="货币 3 10 2" xfId="3472"/>
    <cellStyle name="货币 3 11" xfId="3473"/>
    <cellStyle name="货币 3 11 2" xfId="3474"/>
    <cellStyle name="货币 3 12" xfId="3475"/>
    <cellStyle name="货币 3 12 2" xfId="3476"/>
    <cellStyle name="货币 3 13" xfId="3477"/>
    <cellStyle name="货币 3 13 2" xfId="3478"/>
    <cellStyle name="货币 3 14" xfId="3479"/>
    <cellStyle name="货币 3 14 2" xfId="3480"/>
    <cellStyle name="货币 3 15" xfId="3481"/>
    <cellStyle name="货币 3 15 2" xfId="3482"/>
    <cellStyle name="货币 3 16" xfId="3483"/>
    <cellStyle name="货币 3 16 2" xfId="3484"/>
    <cellStyle name="货币 3 17" xfId="3485"/>
    <cellStyle name="货币 3 17 2" xfId="3486"/>
    <cellStyle name="货币 3 18" xfId="3487"/>
    <cellStyle name="货币 3 18 2" xfId="3488"/>
    <cellStyle name="货币 3 19" xfId="3489"/>
    <cellStyle name="货币 3 19 2" xfId="3490"/>
    <cellStyle name="货币 3 2" xfId="3491"/>
    <cellStyle name="货币 3 2 2" xfId="3492"/>
    <cellStyle name="货币 3 20" xfId="3493"/>
    <cellStyle name="货币 3 20 2" xfId="3494"/>
    <cellStyle name="货币 3 21" xfId="3495"/>
    <cellStyle name="货币 3 21 2" xfId="3496"/>
    <cellStyle name="货币 3 22" xfId="3497"/>
    <cellStyle name="货币 3 3" xfId="3498"/>
    <cellStyle name="货币 3 3 2" xfId="3499"/>
    <cellStyle name="货币 3 4" xfId="3500"/>
    <cellStyle name="货币 3 4 2" xfId="3501"/>
    <cellStyle name="货币 3 5" xfId="3502"/>
    <cellStyle name="货币 3 5 2" xfId="3503"/>
    <cellStyle name="货币 3 6" xfId="3504"/>
    <cellStyle name="货币 3 6 2" xfId="3505"/>
    <cellStyle name="货币 3 7" xfId="3506"/>
    <cellStyle name="货币 3 7 2" xfId="3507"/>
    <cellStyle name="货币 3 8" xfId="3508"/>
    <cellStyle name="货币 3 8 2" xfId="3509"/>
    <cellStyle name="货币 3 9" xfId="3510"/>
    <cellStyle name="货币 3 9 2" xfId="3511"/>
    <cellStyle name="货币 4" xfId="3512"/>
    <cellStyle name="货币 4 10" xfId="3513"/>
    <cellStyle name="货币 4 10 2" xfId="3514"/>
    <cellStyle name="货币 4 11" xfId="3515"/>
    <cellStyle name="货币 4 11 2" xfId="3516"/>
    <cellStyle name="货币 4 12" xfId="3517"/>
    <cellStyle name="货币 4 12 2" xfId="3518"/>
    <cellStyle name="货币 4 13" xfId="3519"/>
    <cellStyle name="货币 4 13 2" xfId="3520"/>
    <cellStyle name="货币 4 14" xfId="3521"/>
    <cellStyle name="货币 4 14 2" xfId="3522"/>
    <cellStyle name="货币 4 15" xfId="3523"/>
    <cellStyle name="货币 4 15 2" xfId="3524"/>
    <cellStyle name="货币 4 16" xfId="3525"/>
    <cellStyle name="货币 4 16 2" xfId="3526"/>
    <cellStyle name="货币 4 17" xfId="3527"/>
    <cellStyle name="货币 4 17 2" xfId="3528"/>
    <cellStyle name="货币 4 18" xfId="3529"/>
    <cellStyle name="货币 4 18 2" xfId="3530"/>
    <cellStyle name="货币 4 19" xfId="3531"/>
    <cellStyle name="货币 4 19 2" xfId="3532"/>
    <cellStyle name="货币 4 2" xfId="3533"/>
    <cellStyle name="货币 4 2 2" xfId="3534"/>
    <cellStyle name="货币 4 20" xfId="3535"/>
    <cellStyle name="货币 4 20 2" xfId="3536"/>
    <cellStyle name="货币 4 21" xfId="3537"/>
    <cellStyle name="货币 4 21 2" xfId="3538"/>
    <cellStyle name="货币 4 22" xfId="3539"/>
    <cellStyle name="货币 4 3" xfId="3540"/>
    <cellStyle name="货币 4 3 2" xfId="3541"/>
    <cellStyle name="货币 4 4" xfId="3542"/>
    <cellStyle name="货币 4 4 2" xfId="3543"/>
    <cellStyle name="货币 4 5" xfId="3544"/>
    <cellStyle name="货币 4 5 2" xfId="3545"/>
    <cellStyle name="货币 4 6" xfId="3546"/>
    <cellStyle name="货币 4 6 2" xfId="3547"/>
    <cellStyle name="货币 4 7" xfId="3548"/>
    <cellStyle name="货币 4 7 2" xfId="3549"/>
    <cellStyle name="货币 4 8" xfId="3550"/>
    <cellStyle name="货币 4 8 2" xfId="3551"/>
    <cellStyle name="货币 4 9" xfId="3552"/>
    <cellStyle name="货币 4 9 2" xfId="3553"/>
    <cellStyle name="计算 2" xfId="3554"/>
    <cellStyle name="计算 2 10" xfId="3555"/>
    <cellStyle name="计算 2 10 2" xfId="3556"/>
    <cellStyle name="计算 2 11" xfId="3557"/>
    <cellStyle name="计算 2 11 2" xfId="3558"/>
    <cellStyle name="计算 2 12" xfId="3559"/>
    <cellStyle name="计算 2 12 2" xfId="3560"/>
    <cellStyle name="计算 2 13" xfId="3561"/>
    <cellStyle name="计算 2 13 2" xfId="3562"/>
    <cellStyle name="计算 2 14" xfId="3563"/>
    <cellStyle name="计算 2 14 2" xfId="3564"/>
    <cellStyle name="计算 2 15" xfId="3565"/>
    <cellStyle name="计算 2 15 2" xfId="3566"/>
    <cellStyle name="计算 2 16" xfId="3567"/>
    <cellStyle name="计算 2 16 2" xfId="3568"/>
    <cellStyle name="计算 2 17" xfId="3569"/>
    <cellStyle name="计算 2 17 2" xfId="3570"/>
    <cellStyle name="计算 2 18" xfId="3571"/>
    <cellStyle name="计算 2 18 2" xfId="3572"/>
    <cellStyle name="计算 2 19" xfId="3573"/>
    <cellStyle name="计算 2 19 2" xfId="3574"/>
    <cellStyle name="计算 2 2" xfId="3575"/>
    <cellStyle name="计算 2 2 2" xfId="3576"/>
    <cellStyle name="计算 2 20" xfId="3577"/>
    <cellStyle name="计算 2 20 2" xfId="3578"/>
    <cellStyle name="计算 2 21" xfId="3579"/>
    <cellStyle name="计算 2 21 2" xfId="3580"/>
    <cellStyle name="计算 2 22" xfId="3581"/>
    <cellStyle name="计算 2 3" xfId="3582"/>
    <cellStyle name="计算 2 3 2" xfId="3583"/>
    <cellStyle name="计算 2 4" xfId="3584"/>
    <cellStyle name="计算 2 4 2" xfId="3585"/>
    <cellStyle name="计算 2 5" xfId="3586"/>
    <cellStyle name="计算 2 5 2" xfId="3587"/>
    <cellStyle name="计算 2 6" xfId="3588"/>
    <cellStyle name="计算 2 6 2" xfId="3589"/>
    <cellStyle name="计算 2 7" xfId="3590"/>
    <cellStyle name="计算 2 7 2" xfId="3591"/>
    <cellStyle name="计算 2 8" xfId="3592"/>
    <cellStyle name="计算 2 8 2" xfId="3593"/>
    <cellStyle name="计算 2 9" xfId="3594"/>
    <cellStyle name="计算 2 9 2" xfId="3595"/>
    <cellStyle name="计算 2_2017年改革发展类资金分配及绩效" xfId="3596"/>
    <cellStyle name="计算 3" xfId="3597"/>
    <cellStyle name="计算 4" xfId="3598"/>
    <cellStyle name="检查单元格 2" xfId="3599"/>
    <cellStyle name="检查单元格 2 10" xfId="3600"/>
    <cellStyle name="检查单元格 2 11" xfId="3601"/>
    <cellStyle name="检查单元格 2 12" xfId="3602"/>
    <cellStyle name="检查单元格 2 13" xfId="3603"/>
    <cellStyle name="检查单元格 2 14" xfId="3604"/>
    <cellStyle name="检查单元格 2 15" xfId="3605"/>
    <cellStyle name="检查单元格 2 16" xfId="3606"/>
    <cellStyle name="检查单元格 2 17" xfId="3607"/>
    <cellStyle name="检查单元格 2 18" xfId="3608"/>
    <cellStyle name="检查单元格 2 19" xfId="3609"/>
    <cellStyle name="检查单元格 2 2" xfId="3610"/>
    <cellStyle name="检查单元格 2 20" xfId="3611"/>
    <cellStyle name="检查单元格 2 21" xfId="3612"/>
    <cellStyle name="检查单元格 2 3" xfId="3613"/>
    <cellStyle name="检查单元格 2 4" xfId="3614"/>
    <cellStyle name="检查单元格 2 5" xfId="3615"/>
    <cellStyle name="检查单元格 2 6" xfId="3616"/>
    <cellStyle name="检查单元格 2 7" xfId="3617"/>
    <cellStyle name="检查单元格 2 8" xfId="3618"/>
    <cellStyle name="检查单元格 2 9" xfId="3619"/>
    <cellStyle name="检查单元格 2_2017年改革发展类资金分配及绩效" xfId="3620"/>
    <cellStyle name="检查单元格 3" xfId="3621"/>
    <cellStyle name="检查单元格 4" xfId="3622"/>
    <cellStyle name="解释性文本 2" xfId="3623"/>
    <cellStyle name="解释性文本 2 10" xfId="3624"/>
    <cellStyle name="解释性文本 2 11" xfId="3625"/>
    <cellStyle name="解释性文本 2 12" xfId="3626"/>
    <cellStyle name="解释性文本 2 13" xfId="3627"/>
    <cellStyle name="解释性文本 2 14" xfId="3628"/>
    <cellStyle name="解释性文本 2 15" xfId="3629"/>
    <cellStyle name="解释性文本 2 16" xfId="3630"/>
    <cellStyle name="解释性文本 2 17" xfId="3631"/>
    <cellStyle name="解释性文本 2 18" xfId="3632"/>
    <cellStyle name="解释性文本 2 19" xfId="3633"/>
    <cellStyle name="解释性文本 2 2" xfId="3634"/>
    <cellStyle name="解释性文本 2 20" xfId="3635"/>
    <cellStyle name="解释性文本 2 21" xfId="3636"/>
    <cellStyle name="解释性文本 2 3" xfId="3637"/>
    <cellStyle name="解释性文本 2 4" xfId="3638"/>
    <cellStyle name="解释性文本 2 5" xfId="3639"/>
    <cellStyle name="解释性文本 2 6" xfId="3640"/>
    <cellStyle name="解释性文本 2 7" xfId="3641"/>
    <cellStyle name="解释性文本 2 8" xfId="3642"/>
    <cellStyle name="解释性文本 2 9" xfId="3643"/>
    <cellStyle name="解释性文本 2_2017年改革发展类资金分配及绩效" xfId="3644"/>
    <cellStyle name="解释性文本 3" xfId="3645"/>
    <cellStyle name="借出原因" xfId="3646"/>
    <cellStyle name="借出原因 2" xfId="3647"/>
    <cellStyle name="警告文本 2" xfId="3648"/>
    <cellStyle name="警告文本 2 10" xfId="3649"/>
    <cellStyle name="警告文本 2 11" xfId="3650"/>
    <cellStyle name="警告文本 2 12" xfId="3651"/>
    <cellStyle name="警告文本 2 13" xfId="3652"/>
    <cellStyle name="警告文本 2 14" xfId="3653"/>
    <cellStyle name="警告文本 2 15" xfId="3654"/>
    <cellStyle name="警告文本 2 16" xfId="3655"/>
    <cellStyle name="警告文本 2 17" xfId="3656"/>
    <cellStyle name="警告文本 2 18" xfId="3657"/>
    <cellStyle name="警告文本 2 19" xfId="3658"/>
    <cellStyle name="警告文本 2 2" xfId="3659"/>
    <cellStyle name="警告文本 2 20" xfId="3660"/>
    <cellStyle name="警告文本 2 21" xfId="3661"/>
    <cellStyle name="警告文本 2 3" xfId="3662"/>
    <cellStyle name="警告文本 2 4" xfId="3663"/>
    <cellStyle name="警告文本 2 5" xfId="3664"/>
    <cellStyle name="警告文本 2 6" xfId="3665"/>
    <cellStyle name="警告文本 2 7" xfId="3666"/>
    <cellStyle name="警告文本 2 8" xfId="3667"/>
    <cellStyle name="警告文本 2 9" xfId="3668"/>
    <cellStyle name="警告文本 2_2017年改革发展类资金分配及绩效" xfId="3669"/>
    <cellStyle name="警告文本 3" xfId="3670"/>
    <cellStyle name="链接单元格 2" xfId="3671"/>
    <cellStyle name="链接单元格 2 10" xfId="3672"/>
    <cellStyle name="链接单元格 2 11" xfId="3673"/>
    <cellStyle name="链接单元格 2 12" xfId="3674"/>
    <cellStyle name="链接单元格 2 13" xfId="3675"/>
    <cellStyle name="链接单元格 2 14" xfId="3676"/>
    <cellStyle name="链接单元格 2 15" xfId="3677"/>
    <cellStyle name="链接单元格 2 16" xfId="3678"/>
    <cellStyle name="链接单元格 2 17" xfId="3679"/>
    <cellStyle name="链接单元格 2 18" xfId="3680"/>
    <cellStyle name="链接单元格 2 19" xfId="3681"/>
    <cellStyle name="链接单元格 2 2" xfId="3682"/>
    <cellStyle name="链接单元格 2 20" xfId="3683"/>
    <cellStyle name="链接单元格 2 21" xfId="3684"/>
    <cellStyle name="链接单元格 2 3" xfId="3685"/>
    <cellStyle name="链接单元格 2 4" xfId="3686"/>
    <cellStyle name="链接单元格 2 5" xfId="3687"/>
    <cellStyle name="链接单元格 2 6" xfId="3688"/>
    <cellStyle name="链接单元格 2 7" xfId="3689"/>
    <cellStyle name="链接单元格 2 8" xfId="3690"/>
    <cellStyle name="链接单元格 2 9" xfId="3691"/>
    <cellStyle name="链接单元格 2_2017年改革发展类资金分配及绩效" xfId="3692"/>
    <cellStyle name="链接单元格 3" xfId="3693"/>
    <cellStyle name="霓付 [0]_ +Foil &amp; -FOIL &amp; PAPER" xfId="3694"/>
    <cellStyle name="霓付_ +Foil &amp; -FOIL &amp; PAPER" xfId="3695"/>
    <cellStyle name="烹拳 [0]_ +Foil &amp; -FOIL &amp; PAPER" xfId="3696"/>
    <cellStyle name="烹拳_ +Foil &amp; -FOIL &amp; PAPER" xfId="3697"/>
    <cellStyle name="普通_ 白土" xfId="3698"/>
    <cellStyle name="千分位[0]_ 白土" xfId="3699"/>
    <cellStyle name="千分位_ 白土" xfId="3700"/>
    <cellStyle name="千位[0]_ 方正PC" xfId="3702"/>
    <cellStyle name="千位_ 方正PC" xfId="3703"/>
    <cellStyle name="千位分隔 2" xfId="3704"/>
    <cellStyle name="千位分隔 2 10" xfId="3705"/>
    <cellStyle name="千位分隔 2 10 2" xfId="3706"/>
    <cellStyle name="千位分隔 2 11" xfId="3707"/>
    <cellStyle name="千位分隔 2 11 2" xfId="3708"/>
    <cellStyle name="千位分隔 2 12" xfId="3709"/>
    <cellStyle name="千位分隔 2 12 2" xfId="3710"/>
    <cellStyle name="千位分隔 2 13" xfId="3711"/>
    <cellStyle name="千位分隔 2 13 2" xfId="3712"/>
    <cellStyle name="千位分隔 2 14" xfId="3713"/>
    <cellStyle name="千位分隔 2 14 2" xfId="3714"/>
    <cellStyle name="千位分隔 2 15" xfId="3715"/>
    <cellStyle name="千位分隔 2 15 2" xfId="3716"/>
    <cellStyle name="千位分隔 2 16" xfId="3717"/>
    <cellStyle name="千位分隔 2 16 2" xfId="3718"/>
    <cellStyle name="千位分隔 2 17" xfId="3719"/>
    <cellStyle name="千位分隔 2 17 2" xfId="3720"/>
    <cellStyle name="千位分隔 2 18" xfId="3721"/>
    <cellStyle name="千位分隔 2 18 2" xfId="3722"/>
    <cellStyle name="千位分隔 2 19" xfId="3723"/>
    <cellStyle name="千位分隔 2 19 2" xfId="3724"/>
    <cellStyle name="千位分隔 2 2" xfId="3725"/>
    <cellStyle name="千位分隔 2 2 2" xfId="3726"/>
    <cellStyle name="千位分隔 2 2 3" xfId="3727"/>
    <cellStyle name="千位分隔 2 2 4" xfId="3728"/>
    <cellStyle name="千位分隔 2 20" xfId="3729"/>
    <cellStyle name="千位分隔 2 20 2" xfId="3730"/>
    <cellStyle name="千位分隔 2 21" xfId="3731"/>
    <cellStyle name="千位分隔 2 21 2" xfId="3732"/>
    <cellStyle name="千位分隔 2 22" xfId="3733"/>
    <cellStyle name="千位分隔 2 3" xfId="3734"/>
    <cellStyle name="千位分隔 2 3 2" xfId="3735"/>
    <cellStyle name="千位分隔 2 4" xfId="3736"/>
    <cellStyle name="千位分隔 2 4 2" xfId="3737"/>
    <cellStyle name="千位分隔 2 5" xfId="3738"/>
    <cellStyle name="千位分隔 2 5 2" xfId="3739"/>
    <cellStyle name="千位分隔 2 6" xfId="3740"/>
    <cellStyle name="千位分隔 2 6 2" xfId="3741"/>
    <cellStyle name="千位分隔 2 7" xfId="3742"/>
    <cellStyle name="千位分隔 2 7 2" xfId="3743"/>
    <cellStyle name="千位分隔 2 8" xfId="3744"/>
    <cellStyle name="千位分隔 2 8 2" xfId="3745"/>
    <cellStyle name="千位分隔 2 9" xfId="3746"/>
    <cellStyle name="千位分隔 2 9 2" xfId="3747"/>
    <cellStyle name="千位分隔[0] 2" xfId="3748"/>
    <cellStyle name="千位分隔[0] 2 2" xfId="3749"/>
    <cellStyle name="千位分隔[0] 3" xfId="3750"/>
    <cellStyle name="千位分隔[0] 3 2" xfId="3751"/>
    <cellStyle name="千位分隔[0] 5" xfId="3752"/>
    <cellStyle name="千位分隔[0] 5 2" xfId="3753"/>
    <cellStyle name="千位分季_新建 Microsoft Excel 工作表" xfId="3754"/>
    <cellStyle name="钎霖_4岿角利" xfId="3701"/>
    <cellStyle name="强调 1" xfId="3755"/>
    <cellStyle name="强调 1 2" xfId="3756"/>
    <cellStyle name="强调 2" xfId="3757"/>
    <cellStyle name="强调 2 2" xfId="3758"/>
    <cellStyle name="强调 3" xfId="3759"/>
    <cellStyle name="强调 3 2" xfId="3760"/>
    <cellStyle name="强调文字颜色 1 2" xfId="3761"/>
    <cellStyle name="强调文字颜色 1 2 10" xfId="3762"/>
    <cellStyle name="强调文字颜色 1 2 11" xfId="3763"/>
    <cellStyle name="强调文字颜色 1 2 12" xfId="3764"/>
    <cellStyle name="强调文字颜色 1 2 13" xfId="3765"/>
    <cellStyle name="强调文字颜色 1 2 14" xfId="3766"/>
    <cellStyle name="强调文字颜色 1 2 15" xfId="3767"/>
    <cellStyle name="强调文字颜色 1 2 16" xfId="3768"/>
    <cellStyle name="强调文字颜色 1 2 17" xfId="3769"/>
    <cellStyle name="强调文字颜色 1 2 18" xfId="3770"/>
    <cellStyle name="强调文字颜色 1 2 19" xfId="3771"/>
    <cellStyle name="强调文字颜色 1 2 2" xfId="3772"/>
    <cellStyle name="强调文字颜色 1 2 20" xfId="3773"/>
    <cellStyle name="强调文字颜色 1 2 21" xfId="3774"/>
    <cellStyle name="强调文字颜色 1 2 3" xfId="3775"/>
    <cellStyle name="强调文字颜色 1 2 4" xfId="3776"/>
    <cellStyle name="强调文字颜色 1 2 5" xfId="3777"/>
    <cellStyle name="强调文字颜色 1 2 6" xfId="3778"/>
    <cellStyle name="强调文字颜色 1 2 7" xfId="3779"/>
    <cellStyle name="强调文字颜色 1 2 8" xfId="3780"/>
    <cellStyle name="强调文字颜色 1 2 9" xfId="3781"/>
    <cellStyle name="强调文字颜色 1 2_2017年改革发展类资金分配及绩效" xfId="3782"/>
    <cellStyle name="强调文字颜色 1 3" xfId="3783"/>
    <cellStyle name="强调文字颜色 1 4" xfId="3784"/>
    <cellStyle name="强调文字颜色 2 2" xfId="3785"/>
    <cellStyle name="强调文字颜色 2 2 10" xfId="3786"/>
    <cellStyle name="强调文字颜色 2 2 11" xfId="3787"/>
    <cellStyle name="强调文字颜色 2 2 12" xfId="3788"/>
    <cellStyle name="强调文字颜色 2 2 13" xfId="3789"/>
    <cellStyle name="强调文字颜色 2 2 14" xfId="3790"/>
    <cellStyle name="强调文字颜色 2 2 15" xfId="3791"/>
    <cellStyle name="强调文字颜色 2 2 16" xfId="3792"/>
    <cellStyle name="强调文字颜色 2 2 17" xfId="3793"/>
    <cellStyle name="强调文字颜色 2 2 18" xfId="3794"/>
    <cellStyle name="强调文字颜色 2 2 19" xfId="3795"/>
    <cellStyle name="强调文字颜色 2 2 2" xfId="3796"/>
    <cellStyle name="强调文字颜色 2 2 20" xfId="3797"/>
    <cellStyle name="强调文字颜色 2 2 21" xfId="3798"/>
    <cellStyle name="强调文字颜色 2 2 3" xfId="3799"/>
    <cellStyle name="强调文字颜色 2 2 4" xfId="3800"/>
    <cellStyle name="强调文字颜色 2 2 5" xfId="3801"/>
    <cellStyle name="强调文字颜色 2 2 6" xfId="3802"/>
    <cellStyle name="强调文字颜色 2 2 7" xfId="3803"/>
    <cellStyle name="强调文字颜色 2 2 8" xfId="3804"/>
    <cellStyle name="强调文字颜色 2 2 9" xfId="3805"/>
    <cellStyle name="强调文字颜色 2 2_2017年改革发展类资金分配及绩效" xfId="3806"/>
    <cellStyle name="强调文字颜色 2 3" xfId="3807"/>
    <cellStyle name="强调文字颜色 2 4" xfId="3808"/>
    <cellStyle name="强调文字颜色 3 2" xfId="3809"/>
    <cellStyle name="强调文字颜色 3 2 10" xfId="3810"/>
    <cellStyle name="强调文字颜色 3 2 11" xfId="3811"/>
    <cellStyle name="强调文字颜色 3 2 12" xfId="3812"/>
    <cellStyle name="强调文字颜色 3 2 13" xfId="3813"/>
    <cellStyle name="强调文字颜色 3 2 14" xfId="3814"/>
    <cellStyle name="强调文字颜色 3 2 15" xfId="3815"/>
    <cellStyle name="强调文字颜色 3 2 16" xfId="3816"/>
    <cellStyle name="强调文字颜色 3 2 17" xfId="3817"/>
    <cellStyle name="强调文字颜色 3 2 18" xfId="3818"/>
    <cellStyle name="强调文字颜色 3 2 19" xfId="3819"/>
    <cellStyle name="强调文字颜色 3 2 2" xfId="3820"/>
    <cellStyle name="强调文字颜色 3 2 20" xfId="3821"/>
    <cellStyle name="强调文字颜色 3 2 21" xfId="3822"/>
    <cellStyle name="强调文字颜色 3 2 3" xfId="3823"/>
    <cellStyle name="强调文字颜色 3 2 4" xfId="3824"/>
    <cellStyle name="强调文字颜色 3 2 5" xfId="3825"/>
    <cellStyle name="强调文字颜色 3 2 6" xfId="3826"/>
    <cellStyle name="强调文字颜色 3 2 7" xfId="3827"/>
    <cellStyle name="强调文字颜色 3 2 8" xfId="3828"/>
    <cellStyle name="强调文字颜色 3 2 9" xfId="3829"/>
    <cellStyle name="强调文字颜色 3 2_2017年改革发展类资金分配及绩效" xfId="3830"/>
    <cellStyle name="强调文字颜色 3 3" xfId="3831"/>
    <cellStyle name="强调文字颜色 3 4" xfId="3832"/>
    <cellStyle name="强调文字颜色 4 2" xfId="3833"/>
    <cellStyle name="强调文字颜色 4 2 10" xfId="3834"/>
    <cellStyle name="强调文字颜色 4 2 11" xfId="3835"/>
    <cellStyle name="强调文字颜色 4 2 12" xfId="3836"/>
    <cellStyle name="强调文字颜色 4 2 13" xfId="3837"/>
    <cellStyle name="强调文字颜色 4 2 14" xfId="3838"/>
    <cellStyle name="强调文字颜色 4 2 15" xfId="3839"/>
    <cellStyle name="强调文字颜色 4 2 16" xfId="3840"/>
    <cellStyle name="强调文字颜色 4 2 17" xfId="3841"/>
    <cellStyle name="强调文字颜色 4 2 18" xfId="3842"/>
    <cellStyle name="强调文字颜色 4 2 19" xfId="3843"/>
    <cellStyle name="强调文字颜色 4 2 2" xfId="3844"/>
    <cellStyle name="强调文字颜色 4 2 20" xfId="3845"/>
    <cellStyle name="强调文字颜色 4 2 21" xfId="3846"/>
    <cellStyle name="强调文字颜色 4 2 3" xfId="3847"/>
    <cellStyle name="强调文字颜色 4 2 4" xfId="3848"/>
    <cellStyle name="强调文字颜色 4 2 5" xfId="3849"/>
    <cellStyle name="强调文字颜色 4 2 6" xfId="3850"/>
    <cellStyle name="强调文字颜色 4 2 7" xfId="3851"/>
    <cellStyle name="强调文字颜色 4 2 8" xfId="3852"/>
    <cellStyle name="强调文字颜色 4 2 9" xfId="3853"/>
    <cellStyle name="强调文字颜色 4 2_2017年改革发展类资金分配及绩效" xfId="3854"/>
    <cellStyle name="强调文字颜色 4 3" xfId="3855"/>
    <cellStyle name="强调文字颜色 4 4" xfId="3856"/>
    <cellStyle name="强调文字颜色 5 2" xfId="3857"/>
    <cellStyle name="强调文字颜色 5 2 10" xfId="3858"/>
    <cellStyle name="强调文字颜色 5 2 11" xfId="3859"/>
    <cellStyle name="强调文字颜色 5 2 12" xfId="3860"/>
    <cellStyle name="强调文字颜色 5 2 13" xfId="3861"/>
    <cellStyle name="强调文字颜色 5 2 14" xfId="3862"/>
    <cellStyle name="强调文字颜色 5 2 15" xfId="3863"/>
    <cellStyle name="强调文字颜色 5 2 16" xfId="3864"/>
    <cellStyle name="强调文字颜色 5 2 17" xfId="3865"/>
    <cellStyle name="强调文字颜色 5 2 18" xfId="3866"/>
    <cellStyle name="强调文字颜色 5 2 19" xfId="3867"/>
    <cellStyle name="强调文字颜色 5 2 2" xfId="3868"/>
    <cellStyle name="强调文字颜色 5 2 20" xfId="3869"/>
    <cellStyle name="强调文字颜色 5 2 21" xfId="3870"/>
    <cellStyle name="强调文字颜色 5 2 3" xfId="3871"/>
    <cellStyle name="强调文字颜色 5 2 4" xfId="3872"/>
    <cellStyle name="强调文字颜色 5 2 5" xfId="3873"/>
    <cellStyle name="强调文字颜色 5 2 6" xfId="3874"/>
    <cellStyle name="强调文字颜色 5 2 7" xfId="3875"/>
    <cellStyle name="强调文字颜色 5 2 8" xfId="3876"/>
    <cellStyle name="强调文字颜色 5 2 9" xfId="3877"/>
    <cellStyle name="强调文字颜色 5 2_2017年改革发展类资金分配及绩效" xfId="3878"/>
    <cellStyle name="强调文字颜色 5 3" xfId="3879"/>
    <cellStyle name="强调文字颜色 5 4" xfId="3880"/>
    <cellStyle name="强调文字颜色 6 2" xfId="3881"/>
    <cellStyle name="强调文字颜色 6 2 10" xfId="3882"/>
    <cellStyle name="强调文字颜色 6 2 11" xfId="3883"/>
    <cellStyle name="强调文字颜色 6 2 12" xfId="3884"/>
    <cellStyle name="强调文字颜色 6 2 13" xfId="3885"/>
    <cellStyle name="强调文字颜色 6 2 14" xfId="3886"/>
    <cellStyle name="强调文字颜色 6 2 15" xfId="3887"/>
    <cellStyle name="强调文字颜色 6 2 16" xfId="3888"/>
    <cellStyle name="强调文字颜色 6 2 17" xfId="3889"/>
    <cellStyle name="强调文字颜色 6 2 18" xfId="3890"/>
    <cellStyle name="强调文字颜色 6 2 19" xfId="3891"/>
    <cellStyle name="强调文字颜色 6 2 2" xfId="3892"/>
    <cellStyle name="强调文字颜色 6 2 20" xfId="3893"/>
    <cellStyle name="强调文字颜色 6 2 21" xfId="3894"/>
    <cellStyle name="强调文字颜色 6 2 3" xfId="3895"/>
    <cellStyle name="强调文字颜色 6 2 4" xfId="3896"/>
    <cellStyle name="强调文字颜色 6 2 5" xfId="3897"/>
    <cellStyle name="强调文字颜色 6 2 6" xfId="3898"/>
    <cellStyle name="强调文字颜色 6 2 7" xfId="3899"/>
    <cellStyle name="强调文字颜色 6 2 8" xfId="3900"/>
    <cellStyle name="强调文字颜色 6 2 9" xfId="3901"/>
    <cellStyle name="强调文字颜色 6 2_2017年改革发展类资金分配及绩效" xfId="3902"/>
    <cellStyle name="强调文字颜色 6 3" xfId="3903"/>
    <cellStyle name="强调文字颜色 6 4" xfId="3904"/>
    <cellStyle name="日期" xfId="3905"/>
    <cellStyle name="日期 2" xfId="3906"/>
    <cellStyle name="商品名称" xfId="3907"/>
    <cellStyle name="商品名称 2" xfId="3908"/>
    <cellStyle name="适中 2" xfId="3909"/>
    <cellStyle name="适中 2 10" xfId="3910"/>
    <cellStyle name="适中 2 11" xfId="3911"/>
    <cellStyle name="适中 2 12" xfId="3912"/>
    <cellStyle name="适中 2 13" xfId="3913"/>
    <cellStyle name="适中 2 14" xfId="3914"/>
    <cellStyle name="适中 2 15" xfId="3915"/>
    <cellStyle name="适中 2 16" xfId="3916"/>
    <cellStyle name="适中 2 17" xfId="3917"/>
    <cellStyle name="适中 2 18" xfId="3918"/>
    <cellStyle name="适中 2 19" xfId="3919"/>
    <cellStyle name="适中 2 2" xfId="3920"/>
    <cellStyle name="适中 2 20" xfId="3921"/>
    <cellStyle name="适中 2 21" xfId="3922"/>
    <cellStyle name="适中 2 3" xfId="3923"/>
    <cellStyle name="适中 2 4" xfId="3924"/>
    <cellStyle name="适中 2 5" xfId="3925"/>
    <cellStyle name="适中 2 6" xfId="3926"/>
    <cellStyle name="适中 2 7" xfId="3927"/>
    <cellStyle name="适中 2 8" xfId="3928"/>
    <cellStyle name="适中 2 9" xfId="3929"/>
    <cellStyle name="适中 2_2017年改革发展类资金分配及绩效" xfId="3930"/>
    <cellStyle name="适中 3" xfId="3931"/>
    <cellStyle name="适中 4" xfId="3932"/>
    <cellStyle name="输出 2" xfId="3933"/>
    <cellStyle name="输出 2 10" xfId="3934"/>
    <cellStyle name="输出 2 10 2" xfId="3935"/>
    <cellStyle name="输出 2 11" xfId="3936"/>
    <cellStyle name="输出 2 11 2" xfId="3937"/>
    <cellStyle name="输出 2 12" xfId="3938"/>
    <cellStyle name="输出 2 12 2" xfId="3939"/>
    <cellStyle name="输出 2 13" xfId="3940"/>
    <cellStyle name="输出 2 13 2" xfId="3941"/>
    <cellStyle name="输出 2 14" xfId="3942"/>
    <cellStyle name="输出 2 14 2" xfId="3943"/>
    <cellStyle name="输出 2 15" xfId="3944"/>
    <cellStyle name="输出 2 15 2" xfId="3945"/>
    <cellStyle name="输出 2 16" xfId="3946"/>
    <cellStyle name="输出 2 16 2" xfId="3947"/>
    <cellStyle name="输出 2 17" xfId="3948"/>
    <cellStyle name="输出 2 17 2" xfId="3949"/>
    <cellStyle name="输出 2 18" xfId="3950"/>
    <cellStyle name="输出 2 18 2" xfId="3951"/>
    <cellStyle name="输出 2 19" xfId="3952"/>
    <cellStyle name="输出 2 19 2" xfId="3953"/>
    <cellStyle name="输出 2 2" xfId="3954"/>
    <cellStyle name="输出 2 2 2" xfId="3955"/>
    <cellStyle name="输出 2 20" xfId="3956"/>
    <cellStyle name="输出 2 20 2" xfId="3957"/>
    <cellStyle name="输出 2 21" xfId="3958"/>
    <cellStyle name="输出 2 21 2" xfId="3959"/>
    <cellStyle name="输出 2 22" xfId="3960"/>
    <cellStyle name="输出 2 3" xfId="3961"/>
    <cellStyle name="输出 2 3 2" xfId="3962"/>
    <cellStyle name="输出 2 4" xfId="3963"/>
    <cellStyle name="输出 2 4 2" xfId="3964"/>
    <cellStyle name="输出 2 5" xfId="3965"/>
    <cellStyle name="输出 2 5 2" xfId="3966"/>
    <cellStyle name="输出 2 6" xfId="3967"/>
    <cellStyle name="输出 2 6 2" xfId="3968"/>
    <cellStyle name="输出 2 7" xfId="3969"/>
    <cellStyle name="输出 2 7 2" xfId="3970"/>
    <cellStyle name="输出 2 8" xfId="3971"/>
    <cellStyle name="输出 2 8 2" xfId="3972"/>
    <cellStyle name="输出 2 9" xfId="3973"/>
    <cellStyle name="输出 2 9 2" xfId="3974"/>
    <cellStyle name="输出 2_2017年改革发展类资金分配及绩效" xfId="3975"/>
    <cellStyle name="输出 3" xfId="3976"/>
    <cellStyle name="输出 4" xfId="3977"/>
    <cellStyle name="输入 2" xfId="3978"/>
    <cellStyle name="输入 2 10" xfId="3979"/>
    <cellStyle name="输入 2 10 2" xfId="3980"/>
    <cellStyle name="输入 2 11" xfId="3981"/>
    <cellStyle name="输入 2 11 2" xfId="3982"/>
    <cellStyle name="输入 2 12" xfId="3983"/>
    <cellStyle name="输入 2 12 2" xfId="3984"/>
    <cellStyle name="输入 2 13" xfId="3985"/>
    <cellStyle name="输入 2 13 2" xfId="3986"/>
    <cellStyle name="输入 2 14" xfId="3987"/>
    <cellStyle name="输入 2 14 2" xfId="3988"/>
    <cellStyle name="输入 2 15" xfId="3989"/>
    <cellStyle name="输入 2 15 2" xfId="3990"/>
    <cellStyle name="输入 2 16" xfId="3991"/>
    <cellStyle name="输入 2 16 2" xfId="3992"/>
    <cellStyle name="输入 2 17" xfId="3993"/>
    <cellStyle name="输入 2 17 2" xfId="3994"/>
    <cellStyle name="输入 2 18" xfId="3995"/>
    <cellStyle name="输入 2 18 2" xfId="3996"/>
    <cellStyle name="输入 2 19" xfId="3997"/>
    <cellStyle name="输入 2 19 2" xfId="3998"/>
    <cellStyle name="输入 2 2" xfId="3999"/>
    <cellStyle name="输入 2 2 2" xfId="4000"/>
    <cellStyle name="输入 2 20" xfId="4001"/>
    <cellStyle name="输入 2 20 2" xfId="4002"/>
    <cellStyle name="输入 2 21" xfId="4003"/>
    <cellStyle name="输入 2 21 2" xfId="4004"/>
    <cellStyle name="输入 2 22" xfId="4005"/>
    <cellStyle name="输入 2 3" xfId="4006"/>
    <cellStyle name="输入 2 3 2" xfId="4007"/>
    <cellStyle name="输入 2 4" xfId="4008"/>
    <cellStyle name="输入 2 4 2" xfId="4009"/>
    <cellStyle name="输入 2 5" xfId="4010"/>
    <cellStyle name="输入 2 5 2" xfId="4011"/>
    <cellStyle name="输入 2 6" xfId="4012"/>
    <cellStyle name="输入 2 6 2" xfId="4013"/>
    <cellStyle name="输入 2 7" xfId="4014"/>
    <cellStyle name="输入 2 7 2" xfId="4015"/>
    <cellStyle name="输入 2 8" xfId="4016"/>
    <cellStyle name="输入 2 8 2" xfId="4017"/>
    <cellStyle name="输入 2 9" xfId="4018"/>
    <cellStyle name="输入 2 9 2" xfId="4019"/>
    <cellStyle name="输入 2_2017年改革发展类资金分配及绩效" xfId="4020"/>
    <cellStyle name="输入 3" xfId="4021"/>
    <cellStyle name="输入 4" xfId="4022"/>
    <cellStyle name="数量" xfId="4023"/>
    <cellStyle name="数量 2" xfId="4024"/>
    <cellStyle name="数字" xfId="4025"/>
    <cellStyle name="数字 2" xfId="4026"/>
    <cellStyle name="数字 2 2" xfId="4027"/>
    <cellStyle name="数字 2 3" xfId="4028"/>
    <cellStyle name="数字 2_2017年改革发展类资金分配及绩效" xfId="4029"/>
    <cellStyle name="数字 3" xfId="4030"/>
    <cellStyle name="数字_湘财教指〔2017〕84号中央财政支持地方高校改革发展资金" xfId="4031"/>
    <cellStyle name="未定义" xfId="4032"/>
    <cellStyle name="小数" xfId="4033"/>
    <cellStyle name="小数 2" xfId="4034"/>
    <cellStyle name="小数 2 2" xfId="4035"/>
    <cellStyle name="小数 2 3" xfId="4036"/>
    <cellStyle name="小数 2_2017年改革发展类资金分配及绩效" xfId="4037"/>
    <cellStyle name="小数 3" xfId="4038"/>
    <cellStyle name="小数_湘财教指〔2017〕84号中央财政支持地方高校改革发展资金" xfId="4039"/>
    <cellStyle name="样式 1" xfId="4040"/>
    <cellStyle name="昗弨_Pacific Region P&amp;L" xfId="4041"/>
    <cellStyle name="寘嬫愗傝 [0.00]_Region Orders (2)" xfId="4042"/>
    <cellStyle name="寘嬫愗傝_Region Orders (2)" xfId="4043"/>
    <cellStyle name="注释 2" xfId="4044"/>
    <cellStyle name="注释 2 10" xfId="4045"/>
    <cellStyle name="注释 2 10 2" xfId="4046"/>
    <cellStyle name="注释 2 10 3" xfId="4047"/>
    <cellStyle name="注释 2 11" xfId="4048"/>
    <cellStyle name="注释 2 11 2" xfId="4049"/>
    <cellStyle name="注释 2 11 3" xfId="4050"/>
    <cellStyle name="注释 2 12" xfId="4051"/>
    <cellStyle name="注释 2 12 2" xfId="4052"/>
    <cellStyle name="注释 2 12 3" xfId="4053"/>
    <cellStyle name="注释 2 13" xfId="4054"/>
    <cellStyle name="注释 2 13 2" xfId="4055"/>
    <cellStyle name="注释 2 13 3" xfId="4056"/>
    <cellStyle name="注释 2 14" xfId="4057"/>
    <cellStyle name="注释 2 14 2" xfId="4058"/>
    <cellStyle name="注释 2 14 3" xfId="4059"/>
    <cellStyle name="注释 2 15" xfId="4060"/>
    <cellStyle name="注释 2 15 2" xfId="4061"/>
    <cellStyle name="注释 2 15 3" xfId="4062"/>
    <cellStyle name="注释 2 16" xfId="4063"/>
    <cellStyle name="注释 2 16 2" xfId="4064"/>
    <cellStyle name="注释 2 16 3" xfId="4065"/>
    <cellStyle name="注释 2 17" xfId="4066"/>
    <cellStyle name="注释 2 17 2" xfId="4067"/>
    <cellStyle name="注释 2 17 3" xfId="4068"/>
    <cellStyle name="注释 2 18" xfId="4069"/>
    <cellStyle name="注释 2 18 2" xfId="4070"/>
    <cellStyle name="注释 2 18 3" xfId="4071"/>
    <cellStyle name="注释 2 19" xfId="4072"/>
    <cellStyle name="注释 2 19 2" xfId="4073"/>
    <cellStyle name="注释 2 19 3" xfId="4074"/>
    <cellStyle name="注释 2 2" xfId="4075"/>
    <cellStyle name="注释 2 2 2" xfId="4076"/>
    <cellStyle name="注释 2 2 3" xfId="4077"/>
    <cellStyle name="注释 2 20" xfId="4078"/>
    <cellStyle name="注释 2 20 2" xfId="4079"/>
    <cellStyle name="注释 2 20 3" xfId="4080"/>
    <cellStyle name="注释 2 21" xfId="4081"/>
    <cellStyle name="注释 2 21 2" xfId="4082"/>
    <cellStyle name="注释 2 21 3" xfId="4083"/>
    <cellStyle name="注释 2 22" xfId="4084"/>
    <cellStyle name="注释 2 3" xfId="4085"/>
    <cellStyle name="注释 2 3 2" xfId="4086"/>
    <cellStyle name="注释 2 3 3" xfId="4087"/>
    <cellStyle name="注释 2 4" xfId="4088"/>
    <cellStyle name="注释 2 4 2" xfId="4089"/>
    <cellStyle name="注释 2 4 3" xfId="4090"/>
    <cellStyle name="注释 2 5" xfId="4091"/>
    <cellStyle name="注释 2 5 2" xfId="4092"/>
    <cellStyle name="注释 2 5 3" xfId="4093"/>
    <cellStyle name="注释 2 6" xfId="4094"/>
    <cellStyle name="注释 2 6 2" xfId="4095"/>
    <cellStyle name="注释 2 6 3" xfId="4096"/>
    <cellStyle name="注释 2 7" xfId="4097"/>
    <cellStyle name="注释 2 7 2" xfId="4098"/>
    <cellStyle name="注释 2 7 3" xfId="4099"/>
    <cellStyle name="注释 2 8" xfId="4100"/>
    <cellStyle name="注释 2 8 2" xfId="4101"/>
    <cellStyle name="注释 2 8 3" xfId="4102"/>
    <cellStyle name="注释 2 9" xfId="4103"/>
    <cellStyle name="注释 2 9 2" xfId="4104"/>
    <cellStyle name="注释 2 9 3" xfId="4105"/>
    <cellStyle name="注释 3" xfId="4106"/>
    <cellStyle name="注释 4" xfId="4107"/>
    <cellStyle name="콤마 [0]_BOILER-CO1" xfId="4108"/>
    <cellStyle name="콤마_BOILER-CO1" xfId="4109"/>
    <cellStyle name="통화 [0]_BOILER-CO1" xfId="4110"/>
    <cellStyle name="통화_BOILER-CO1" xfId="4111"/>
    <cellStyle name="표준_0N-HANDLING " xfId="411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5;&#34892;&#33410;&#32422;&#34920;&#26684;/2014&#24180;&#21385;&#34892;&#33410;&#32422;&#20998;&#22788;&#23460;&#32479;&#35745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Y/YS3/97&#20915;&#31639;&#21306;&#21439;&#26368;&#21518;&#27719;&#2463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6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754175731/FileRecv/POWER%20ASSUMPTION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8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9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/&#26700;&#38754;/&#29579;&#20908;/WINDOWS.000/Desktop/&#25105;&#30340;&#20844;&#25991;&#21253;/&#36213;&#21746;&#36132;&#25991;&#20214;&#22841;/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10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0;&#25919;&#20379;&#20859;&#20154;&#21592;&#20449;&#24687;&#34920;/&#25945;&#32946;/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Tencent/QQ/Users/215671478/FileRecv/&#25945;&#32946;&#36130;&#21153;&#31649;&#29702;/&#36130;&#21153;&#31649;&#29702;/&#37096;&#38376;&#39044;&#31639;/2014&#24180;&#37096;&#38376;&#39044;&#31639;/&#19994;&#21153;&#19987;&#39033;&#39044;&#31639;/11&#26376;24&#26085;/&#36130;&#25919;&#20379;&#20859;&#20154;&#21592;&#20449;&#24687;&#34920;/&#25945;&#32946;/&#27896;&#27700;&#22235;&#200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11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24180;/&#25945;&#32946;&#32452;/&#30452;&#36798;&#36164;&#37329;/&#23398;&#29983;&#36164;&#21161;&#31532;&#20108;&#25209;/&#22791;&#26696;&#23450;&#31295;/&#20013;&#32844;--2023&#24180;&#31532;&#20108;&#25209;&#36164;&#37329;&#27979;&#31639;(&#25945;&#32946;+&#20154;&#31038;&#65289;-5.7&#2345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2022&#24180;&#22870;&#34917;&#36164;&#37329;&#34920;83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6153/AppData/Local/Temp/360zip$Temp/360$0/&#65288;0420&#65289;%20%202022&#39640;&#26657;&#22870;&#21161;&#23398;&#37329;&#20998;&#37197;&#27979;&#31639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1012001"/>
      <sheetName val="PK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  <sheetName val="Main"/>
      <sheetName val="eqpmad2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1012001"/>
      <sheetName val="PK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Toolbox"/>
      <sheetName val="Main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/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/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/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/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/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/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/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/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/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/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/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/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/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/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G.1R-Shou COP Gf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  <sheetName val="Op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Toolbox"/>
      <sheetName val="Op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  <sheetName val="SW-TEO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  <sheetName val="C01-1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四月份月报"/>
      <sheetName val="G.1R-Shou COP G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_x0"/>
      <sheetName val="_x005"/>
      <sheetName val="人民银行"/>
      <sheetName val="人员支出"/>
      <sheetName val="农业人口"/>
      <sheetName val="#REF!"/>
      <sheetName val="村级支出"/>
      <sheetName val="POWER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基础编码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C01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_x0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5"/>
      <sheetName val="_x005f_x0000__x005f"/>
      <sheetName val="有效性列表"/>
      <sheetName val="_x005f_x005f_x005f_x005f_x005F"/>
      <sheetName val="G.1R-Shou COP Gf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3高中免学费"/>
      <sheetName val="高中免费教科书"/>
      <sheetName val="指标文("/>
      <sheetName val="1参阅件"/>
      <sheetName val="2-1奖助学金（教育）"/>
      <sheetName val="3-1免学费（教育）"/>
      <sheetName val="2-2奖助学金（人社）"/>
      <sheetName val="3-2免学费（人社）"/>
      <sheetName val="中央资金来源分配表"/>
      <sheetName val="2020年助学金+免学费结余情况（教育）"/>
      <sheetName val="补缺口（免学费）"/>
      <sheetName val="补缺口（助学金）"/>
    </sheetNames>
    <sheetDataSet>
      <sheetData sheetId="0"/>
      <sheetData sheetId="1"/>
      <sheetData sheetId="2"/>
      <sheetData sheetId="3">
        <row r="12">
          <cell r="B12" t="str">
            <v>湖南第一师范学院</v>
          </cell>
        </row>
      </sheetData>
      <sheetData sheetId="4">
        <row r="8">
          <cell r="C8">
            <v>845</v>
          </cell>
          <cell r="D8">
            <v>221511</v>
          </cell>
          <cell r="Q8">
            <v>29296</v>
          </cell>
          <cell r="T8">
            <v>8087.5299999999979</v>
          </cell>
          <cell r="U8">
            <v>7425.670000000001</v>
          </cell>
        </row>
      </sheetData>
      <sheetData sheetId="5">
        <row r="6">
          <cell r="C6">
            <v>639426.5</v>
          </cell>
          <cell r="M6">
            <v>83791</v>
          </cell>
          <cell r="N6">
            <v>32533.379999999994</v>
          </cell>
          <cell r="O6">
            <v>37137.979999999996</v>
          </cell>
        </row>
      </sheetData>
      <sheetData sheetId="6">
        <row r="7">
          <cell r="C7">
            <v>197</v>
          </cell>
          <cell r="D7">
            <v>39828</v>
          </cell>
          <cell r="Q7">
            <v>4884</v>
          </cell>
          <cell r="T7">
            <v>1005.0500000000002</v>
          </cell>
          <cell r="U7">
            <v>2194.75</v>
          </cell>
        </row>
      </sheetData>
      <sheetData sheetId="7">
        <row r="7">
          <cell r="C7">
            <v>137896</v>
          </cell>
          <cell r="M7">
            <v>16350</v>
          </cell>
          <cell r="N7">
            <v>8911.0099999999984</v>
          </cell>
          <cell r="O7">
            <v>18865.710000000003</v>
          </cell>
        </row>
      </sheetData>
      <sheetData sheetId="8">
        <row r="10">
          <cell r="B10">
            <v>34180</v>
          </cell>
        </row>
      </sheetData>
      <sheetData sheetId="9">
        <row r="8">
          <cell r="G8" t="str">
            <v>长沙市本级</v>
          </cell>
        </row>
      </sheetData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贷款规模"/>
      <sheetName val="应还本息"/>
      <sheetName val="标准化建设"/>
      <sheetName val="工作考核"/>
      <sheetName val="计算表"/>
      <sheetName val="匹配表"/>
      <sheetName val="指标文附件"/>
      <sheetName val="Sheet1"/>
    </sheetNames>
    <sheetDataSet>
      <sheetData sheetId="0">
        <row r="4">
          <cell r="B4" t="str">
            <v>长沙市学生资助管理中心</v>
          </cell>
          <cell r="C4">
            <v>424</v>
          </cell>
          <cell r="D4">
            <v>444.11</v>
          </cell>
        </row>
        <row r="5">
          <cell r="B5" t="str">
            <v>长沙县学生资助中心</v>
          </cell>
          <cell r="C5">
            <v>205</v>
          </cell>
          <cell r="D5">
            <v>199.65</v>
          </cell>
        </row>
        <row r="6">
          <cell r="B6" t="str">
            <v>长沙市望城区学生资助管理中心</v>
          </cell>
          <cell r="C6">
            <v>103</v>
          </cell>
          <cell r="D6">
            <v>104.79</v>
          </cell>
        </row>
        <row r="7">
          <cell r="B7" t="str">
            <v>宁乡县学生资助管理中心</v>
          </cell>
          <cell r="C7">
            <v>633</v>
          </cell>
          <cell r="D7">
            <v>652.44000000000005</v>
          </cell>
        </row>
        <row r="8">
          <cell r="B8" t="str">
            <v>浏阳市学生资助管理中心</v>
          </cell>
          <cell r="C8">
            <v>863</v>
          </cell>
          <cell r="D8">
            <v>831.03</v>
          </cell>
        </row>
        <row r="9">
          <cell r="B9" t="str">
            <v>株洲市学生资助管理中心</v>
          </cell>
          <cell r="C9">
            <v>262</v>
          </cell>
          <cell r="D9">
            <v>260.19</v>
          </cell>
        </row>
        <row r="10">
          <cell r="B10" t="str">
            <v>株洲县学生资助管理中心</v>
          </cell>
          <cell r="C10">
            <v>224</v>
          </cell>
          <cell r="D10">
            <v>217.2</v>
          </cell>
        </row>
        <row r="11">
          <cell r="B11" t="str">
            <v>攸县学生资助管理中心</v>
          </cell>
          <cell r="C11">
            <v>357</v>
          </cell>
          <cell r="D11">
            <v>352.63</v>
          </cell>
        </row>
        <row r="12">
          <cell r="B12" t="str">
            <v>茶陵县学生资助管理中心</v>
          </cell>
          <cell r="C12">
            <v>407</v>
          </cell>
          <cell r="D12">
            <v>378.58</v>
          </cell>
        </row>
        <row r="13">
          <cell r="B13" t="str">
            <v>炎陵县学生资助管理中心</v>
          </cell>
          <cell r="C13">
            <v>376</v>
          </cell>
          <cell r="D13">
            <v>343.24</v>
          </cell>
        </row>
        <row r="14">
          <cell r="B14" t="str">
            <v>醴陵市学生资助管理中心</v>
          </cell>
          <cell r="C14">
            <v>896</v>
          </cell>
          <cell r="D14">
            <v>827.46</v>
          </cell>
        </row>
        <row r="15">
          <cell r="B15" t="str">
            <v>湘潭市学生资助管理中心</v>
          </cell>
          <cell r="C15">
            <v>375</v>
          </cell>
          <cell r="D15">
            <v>380.21</v>
          </cell>
        </row>
        <row r="16">
          <cell r="B16" t="str">
            <v>湘潭县学生资助管理中心</v>
          </cell>
          <cell r="C16">
            <v>725</v>
          </cell>
          <cell r="D16">
            <v>690.73</v>
          </cell>
        </row>
        <row r="17">
          <cell r="B17" t="str">
            <v>湘乡市学生资助管理中心</v>
          </cell>
          <cell r="C17">
            <v>580</v>
          </cell>
          <cell r="D17">
            <v>555.02</v>
          </cell>
        </row>
        <row r="18">
          <cell r="B18" t="str">
            <v>韶山市学生资助管理中心</v>
          </cell>
          <cell r="C18">
            <v>67</v>
          </cell>
          <cell r="D18">
            <v>59</v>
          </cell>
        </row>
        <row r="19">
          <cell r="B19" t="str">
            <v>衡阳市珠晖区学生资助事务中心</v>
          </cell>
          <cell r="C19">
            <v>113</v>
          </cell>
          <cell r="D19">
            <v>112.92</v>
          </cell>
        </row>
        <row r="20">
          <cell r="B20" t="str">
            <v>衡阳市雁峰区学生资助服务站</v>
          </cell>
          <cell r="C20">
            <v>93</v>
          </cell>
          <cell r="D20">
            <v>88.69</v>
          </cell>
        </row>
        <row r="21">
          <cell r="B21" t="str">
            <v>石鼓区学生资助管理中心</v>
          </cell>
          <cell r="C21">
            <v>81</v>
          </cell>
          <cell r="D21">
            <v>77.599999999999994</v>
          </cell>
        </row>
        <row r="22">
          <cell r="B22" t="str">
            <v>蒸湘区学生资助管理中心</v>
          </cell>
          <cell r="C22">
            <v>128</v>
          </cell>
          <cell r="D22">
            <v>122.7</v>
          </cell>
        </row>
        <row r="23">
          <cell r="B23" t="str">
            <v>衡阳市南岳区学生资助管理中心</v>
          </cell>
          <cell r="C23">
            <v>61</v>
          </cell>
          <cell r="D23">
            <v>55.48</v>
          </cell>
        </row>
        <row r="24">
          <cell r="B24" t="str">
            <v>衡阳县学生资助管理中心</v>
          </cell>
          <cell r="C24">
            <v>963</v>
          </cell>
          <cell r="D24">
            <v>995.39</v>
          </cell>
        </row>
        <row r="25">
          <cell r="B25" t="str">
            <v>衡南县学生资助管理中心</v>
          </cell>
          <cell r="C25">
            <v>751</v>
          </cell>
          <cell r="D25">
            <v>744.64</v>
          </cell>
        </row>
        <row r="26">
          <cell r="B26" t="str">
            <v>衡山县学生资助管理中心</v>
          </cell>
          <cell r="C26">
            <v>359</v>
          </cell>
          <cell r="D26">
            <v>346.15</v>
          </cell>
        </row>
        <row r="27">
          <cell r="B27" t="str">
            <v>衡东县学生资助管理中心</v>
          </cell>
          <cell r="C27">
            <v>599</v>
          </cell>
          <cell r="D27">
            <v>565.1</v>
          </cell>
        </row>
        <row r="28">
          <cell r="B28" t="str">
            <v>祁东县学生资助管理中心</v>
          </cell>
          <cell r="C28">
            <v>1342</v>
          </cell>
          <cell r="D28">
            <v>1248.8</v>
          </cell>
        </row>
        <row r="29">
          <cell r="B29" t="str">
            <v>耒阳市学生资助管理中心</v>
          </cell>
          <cell r="C29">
            <v>1965</v>
          </cell>
          <cell r="D29">
            <v>1838.71</v>
          </cell>
        </row>
        <row r="30">
          <cell r="B30" t="str">
            <v>常宁市学生资助管理中心</v>
          </cell>
          <cell r="C30">
            <v>1285</v>
          </cell>
          <cell r="D30">
            <v>1225.17</v>
          </cell>
        </row>
        <row r="31">
          <cell r="B31" t="str">
            <v>邵阳市双清区学生资助管理中心</v>
          </cell>
          <cell r="C31">
            <v>298</v>
          </cell>
          <cell r="D31">
            <v>288.14999999999998</v>
          </cell>
        </row>
        <row r="32">
          <cell r="B32" t="str">
            <v>邵阳市大祥区学生资助管理中心</v>
          </cell>
          <cell r="C32">
            <v>359</v>
          </cell>
          <cell r="D32">
            <v>350.27</v>
          </cell>
        </row>
        <row r="33">
          <cell r="B33" t="str">
            <v>邵阳市北塔区学生资助管理中心</v>
          </cell>
          <cell r="C33">
            <v>131</v>
          </cell>
          <cell r="D33">
            <v>120.41</v>
          </cell>
        </row>
        <row r="34">
          <cell r="B34" t="str">
            <v>邵东市学生资助管理中心</v>
          </cell>
          <cell r="C34">
            <v>1219</v>
          </cell>
          <cell r="D34">
            <v>1212.31</v>
          </cell>
        </row>
        <row r="35">
          <cell r="B35" t="str">
            <v>新邵县学生资助管理中心</v>
          </cell>
          <cell r="C35">
            <v>1065</v>
          </cell>
          <cell r="D35">
            <v>1057.3</v>
          </cell>
        </row>
        <row r="36">
          <cell r="B36" t="str">
            <v>邵阳县学生资助管理中心</v>
          </cell>
          <cell r="C36">
            <v>1860</v>
          </cell>
          <cell r="D36">
            <v>1753.32</v>
          </cell>
        </row>
        <row r="37">
          <cell r="B37" t="str">
            <v>隆回县学生资助服务中心</v>
          </cell>
          <cell r="C37">
            <v>1859</v>
          </cell>
          <cell r="D37">
            <v>1805.4</v>
          </cell>
        </row>
        <row r="38">
          <cell r="B38" t="str">
            <v>洞口县学生资助管理中心</v>
          </cell>
          <cell r="C38">
            <v>1504</v>
          </cell>
          <cell r="D38">
            <v>1409.51</v>
          </cell>
        </row>
        <row r="39">
          <cell r="B39" t="str">
            <v>绥宁县学生资助管理中心</v>
          </cell>
          <cell r="C39">
            <v>806</v>
          </cell>
          <cell r="D39">
            <v>734.35</v>
          </cell>
        </row>
        <row r="40">
          <cell r="B40" t="str">
            <v>新宁县学生资助管理中心</v>
          </cell>
          <cell r="C40">
            <v>931</v>
          </cell>
          <cell r="D40">
            <v>864.9</v>
          </cell>
        </row>
        <row r="41">
          <cell r="B41" t="str">
            <v>城步苗族自治县学生资助管理中心</v>
          </cell>
          <cell r="C41">
            <v>1282</v>
          </cell>
          <cell r="D41">
            <v>1168.52</v>
          </cell>
        </row>
        <row r="42">
          <cell r="B42" t="str">
            <v>武冈市学生资助管理中心</v>
          </cell>
          <cell r="C42">
            <v>1821</v>
          </cell>
          <cell r="D42">
            <v>1680.72</v>
          </cell>
        </row>
        <row r="43">
          <cell r="B43" t="str">
            <v>岳阳市南湖新区学生资助管理中心</v>
          </cell>
          <cell r="C43">
            <v>20</v>
          </cell>
          <cell r="D43">
            <v>18.8</v>
          </cell>
        </row>
        <row r="44">
          <cell r="B44" t="str">
            <v>岳阳市经济技术开发区学生资助管理中心</v>
          </cell>
          <cell r="C44">
            <v>77</v>
          </cell>
          <cell r="D44">
            <v>74.75</v>
          </cell>
        </row>
        <row r="45">
          <cell r="B45" t="str">
            <v>岳阳市岳阳楼区教育资助服务中心</v>
          </cell>
          <cell r="C45">
            <v>294</v>
          </cell>
          <cell r="D45">
            <v>285.23</v>
          </cell>
        </row>
        <row r="46">
          <cell r="B46" t="str">
            <v>岳阳市屈原管理区学生资助管理中心</v>
          </cell>
          <cell r="C46">
            <v>119</v>
          </cell>
          <cell r="D46">
            <v>105.67</v>
          </cell>
        </row>
        <row r="47">
          <cell r="B47" t="str">
            <v>岳阳市云溪区学生资助管理中心</v>
          </cell>
          <cell r="C47">
            <v>92</v>
          </cell>
          <cell r="D47">
            <v>85.2</v>
          </cell>
        </row>
        <row r="48">
          <cell r="B48" t="str">
            <v>岳阳市君山区学生资助管理中心</v>
          </cell>
          <cell r="C48">
            <v>196</v>
          </cell>
          <cell r="D48">
            <v>184.24</v>
          </cell>
        </row>
        <row r="49">
          <cell r="B49" t="str">
            <v>岳阳县学生资助服务中心</v>
          </cell>
          <cell r="C49">
            <v>877</v>
          </cell>
          <cell r="D49">
            <v>827.68</v>
          </cell>
        </row>
        <row r="50">
          <cell r="B50" t="str">
            <v>华容县学生资助管理中心</v>
          </cell>
          <cell r="C50">
            <v>594</v>
          </cell>
          <cell r="D50">
            <v>541.51</v>
          </cell>
        </row>
        <row r="51">
          <cell r="B51" t="str">
            <v>湘阴县学生资助管理中心</v>
          </cell>
          <cell r="C51">
            <v>701</v>
          </cell>
          <cell r="D51">
            <v>659.15</v>
          </cell>
        </row>
        <row r="52">
          <cell r="B52" t="str">
            <v>平江县学生资助管理中心</v>
          </cell>
          <cell r="C52">
            <v>5089</v>
          </cell>
          <cell r="D52">
            <v>4703.18</v>
          </cell>
        </row>
        <row r="53">
          <cell r="B53" t="str">
            <v>汨罗市学生资助管理中心</v>
          </cell>
          <cell r="C53">
            <v>1186</v>
          </cell>
          <cell r="D53">
            <v>1050.8</v>
          </cell>
        </row>
        <row r="54">
          <cell r="B54" t="str">
            <v>临湘市学生资助管理中心</v>
          </cell>
          <cell r="C54">
            <v>747</v>
          </cell>
          <cell r="D54">
            <v>677.6</v>
          </cell>
        </row>
        <row r="55">
          <cell r="B55" t="str">
            <v>常德市经济技术开发区学生资助管理中心</v>
          </cell>
          <cell r="C55">
            <v>34</v>
          </cell>
          <cell r="D55">
            <v>31.8</v>
          </cell>
        </row>
        <row r="56">
          <cell r="B56" t="str">
            <v>常德市西洞庭管理区学生资助管理中心</v>
          </cell>
          <cell r="C56">
            <v>22</v>
          </cell>
          <cell r="D56">
            <v>21.01</v>
          </cell>
        </row>
        <row r="57">
          <cell r="B57" t="str">
            <v>常德市柳叶湖旅游度假区学生资助管理中心</v>
          </cell>
          <cell r="C57">
            <v>9</v>
          </cell>
          <cell r="D57">
            <v>10.3</v>
          </cell>
        </row>
        <row r="58">
          <cell r="B58" t="str">
            <v>常德市武陵区学生资助管理中心</v>
          </cell>
          <cell r="C58">
            <v>90</v>
          </cell>
          <cell r="D58">
            <v>87.76</v>
          </cell>
        </row>
        <row r="59">
          <cell r="B59" t="str">
            <v>常德市鼎城区学生资助管理中心</v>
          </cell>
          <cell r="C59">
            <v>279</v>
          </cell>
          <cell r="D59">
            <v>278.58</v>
          </cell>
        </row>
        <row r="60">
          <cell r="B60" t="str">
            <v>安乡县学生资助管理中心</v>
          </cell>
          <cell r="C60">
            <v>182</v>
          </cell>
          <cell r="D60">
            <v>169</v>
          </cell>
        </row>
        <row r="61">
          <cell r="B61" t="str">
            <v>汉寿县学生资助管理中心</v>
          </cell>
          <cell r="C61">
            <v>422</v>
          </cell>
          <cell r="D61">
            <v>417.35</v>
          </cell>
        </row>
        <row r="62">
          <cell r="B62" t="str">
            <v>常德市西湖管理区学生资助管理中心</v>
          </cell>
          <cell r="C62">
            <v>78</v>
          </cell>
          <cell r="D62">
            <v>78.2</v>
          </cell>
        </row>
        <row r="63">
          <cell r="B63" t="str">
            <v>澧县学生资助管理中心</v>
          </cell>
          <cell r="C63">
            <v>275</v>
          </cell>
          <cell r="D63">
            <v>272.47000000000003</v>
          </cell>
        </row>
        <row r="64">
          <cell r="B64" t="str">
            <v>临澧县学生资助管理中心</v>
          </cell>
          <cell r="C64">
            <v>125</v>
          </cell>
          <cell r="D64">
            <v>116.12</v>
          </cell>
        </row>
        <row r="65">
          <cell r="B65" t="str">
            <v>桃源县学生资助管理中心</v>
          </cell>
          <cell r="C65">
            <v>414</v>
          </cell>
          <cell r="D65">
            <v>391</v>
          </cell>
        </row>
        <row r="66">
          <cell r="B66" t="str">
            <v>常德市桃花源旅游管理区学生资助管理中心</v>
          </cell>
          <cell r="C66">
            <v>49</v>
          </cell>
          <cell r="D66">
            <v>45.2</v>
          </cell>
        </row>
        <row r="67">
          <cell r="B67" t="str">
            <v>石门县学生资助管理中心</v>
          </cell>
          <cell r="C67">
            <v>327</v>
          </cell>
          <cell r="D67">
            <v>307.74</v>
          </cell>
        </row>
        <row r="68">
          <cell r="B68" t="str">
            <v>津市市学生资助管理中心</v>
          </cell>
          <cell r="C68">
            <v>99</v>
          </cell>
          <cell r="D68">
            <v>93.36</v>
          </cell>
        </row>
        <row r="69">
          <cell r="B69" t="str">
            <v>张家界市永定区学生资助管理中心</v>
          </cell>
          <cell r="C69">
            <v>515</v>
          </cell>
          <cell r="D69">
            <v>442.88</v>
          </cell>
        </row>
        <row r="70">
          <cell r="B70" t="str">
            <v>张家界市武陵源区学生资助管理中心</v>
          </cell>
          <cell r="C70">
            <v>67</v>
          </cell>
          <cell r="D70">
            <v>60.59</v>
          </cell>
        </row>
        <row r="71">
          <cell r="B71" t="str">
            <v>慈利县学生资助管理中心</v>
          </cell>
          <cell r="C71">
            <v>522</v>
          </cell>
          <cell r="D71">
            <v>472.74</v>
          </cell>
        </row>
        <row r="72">
          <cell r="B72" t="str">
            <v>桑植县学生资助管理中心</v>
          </cell>
          <cell r="C72">
            <v>1110</v>
          </cell>
          <cell r="D72">
            <v>999.57</v>
          </cell>
        </row>
        <row r="73">
          <cell r="B73" t="str">
            <v>益阳市大通湖区学生资助管理中心</v>
          </cell>
          <cell r="C73">
            <v>38</v>
          </cell>
          <cell r="D73">
            <v>36.6</v>
          </cell>
        </row>
        <row r="74">
          <cell r="B74" t="str">
            <v>益阳市资阳区学生资助管理中心</v>
          </cell>
          <cell r="C74">
            <v>466</v>
          </cell>
          <cell r="D74">
            <v>437.84</v>
          </cell>
        </row>
        <row r="75">
          <cell r="B75" t="str">
            <v>益阳市赫山区学生资助管理中心</v>
          </cell>
          <cell r="C75">
            <v>416</v>
          </cell>
          <cell r="D75">
            <v>406.22</v>
          </cell>
        </row>
        <row r="76">
          <cell r="B76" t="str">
            <v>南县学生资助管理中心</v>
          </cell>
          <cell r="C76">
            <v>297</v>
          </cell>
          <cell r="D76">
            <v>285.3</v>
          </cell>
        </row>
        <row r="77">
          <cell r="B77" t="str">
            <v>桃江县学生资助管理中心</v>
          </cell>
          <cell r="C77">
            <v>1109</v>
          </cell>
          <cell r="D77">
            <v>1091.52</v>
          </cell>
        </row>
        <row r="78">
          <cell r="B78" t="str">
            <v>安化县学生资助管理中心</v>
          </cell>
          <cell r="C78">
            <v>1747</v>
          </cell>
          <cell r="D78">
            <v>1616.12</v>
          </cell>
        </row>
        <row r="79">
          <cell r="B79" t="str">
            <v>沅江市学生资助管理中心</v>
          </cell>
          <cell r="C79">
            <v>220</v>
          </cell>
          <cell r="D79">
            <v>210.09</v>
          </cell>
        </row>
        <row r="80">
          <cell r="B80" t="str">
            <v>郴州市北湖区学生资助管理中心</v>
          </cell>
          <cell r="C80">
            <v>386</v>
          </cell>
          <cell r="D80">
            <v>361.57</v>
          </cell>
        </row>
        <row r="81">
          <cell r="B81" t="str">
            <v>郴州市苏仙区学生资助管理中心</v>
          </cell>
          <cell r="C81">
            <v>278</v>
          </cell>
          <cell r="D81">
            <v>264.10000000000002</v>
          </cell>
        </row>
        <row r="82">
          <cell r="B82" t="str">
            <v>桂阳县教育局学生资助服务中心</v>
          </cell>
          <cell r="C82">
            <v>1178</v>
          </cell>
          <cell r="D82">
            <v>1107.95</v>
          </cell>
        </row>
        <row r="83">
          <cell r="B83" t="str">
            <v>宜章县学生资助管理中心</v>
          </cell>
          <cell r="C83">
            <v>1796</v>
          </cell>
          <cell r="D83">
            <v>1576.53</v>
          </cell>
        </row>
        <row r="84">
          <cell r="B84" t="str">
            <v>永兴县教育事务中心</v>
          </cell>
          <cell r="C84">
            <v>890</v>
          </cell>
          <cell r="D84">
            <v>812.76</v>
          </cell>
        </row>
        <row r="85">
          <cell r="B85" t="str">
            <v>嘉禾县学生资助管理中心</v>
          </cell>
          <cell r="C85">
            <v>1429</v>
          </cell>
          <cell r="D85">
            <v>1332.32</v>
          </cell>
        </row>
        <row r="86">
          <cell r="B86" t="str">
            <v>临武县学生资助管理中心</v>
          </cell>
          <cell r="C86">
            <v>890</v>
          </cell>
          <cell r="D86">
            <v>788.71</v>
          </cell>
        </row>
        <row r="87">
          <cell r="B87" t="str">
            <v>汝城县学生资助管理中心</v>
          </cell>
          <cell r="C87">
            <v>1048</v>
          </cell>
          <cell r="D87">
            <v>946.04</v>
          </cell>
        </row>
        <row r="88">
          <cell r="B88" t="str">
            <v>桂东县教育局学生资助股</v>
          </cell>
          <cell r="C88">
            <v>1456</v>
          </cell>
          <cell r="D88">
            <v>1283.5999999999999</v>
          </cell>
        </row>
        <row r="89">
          <cell r="B89" t="str">
            <v>安仁县学生资助管理中心</v>
          </cell>
          <cell r="C89">
            <v>612</v>
          </cell>
          <cell r="D89">
            <v>561.78</v>
          </cell>
        </row>
        <row r="90">
          <cell r="B90" t="str">
            <v>资兴市学生资助管理中心</v>
          </cell>
          <cell r="C90">
            <v>390</v>
          </cell>
          <cell r="D90">
            <v>358.2</v>
          </cell>
        </row>
        <row r="91">
          <cell r="B91" t="str">
            <v>永州市零陵区学生资助管理中心</v>
          </cell>
          <cell r="C91">
            <v>938</v>
          </cell>
          <cell r="D91">
            <v>870.66</v>
          </cell>
        </row>
        <row r="92">
          <cell r="B92" t="str">
            <v>永州市冷水滩区学生资助管理中心</v>
          </cell>
          <cell r="C92">
            <v>963</v>
          </cell>
          <cell r="D92">
            <v>904.19</v>
          </cell>
        </row>
        <row r="93">
          <cell r="B93" t="str">
            <v>祁阳县学生资助管理中心</v>
          </cell>
          <cell r="C93">
            <v>2878</v>
          </cell>
          <cell r="D93">
            <v>2601.8000000000002</v>
          </cell>
        </row>
        <row r="94">
          <cell r="B94" t="str">
            <v>东安县学生资助管理中心</v>
          </cell>
          <cell r="C94">
            <v>1558</v>
          </cell>
          <cell r="D94">
            <v>1430.14</v>
          </cell>
        </row>
        <row r="95">
          <cell r="B95" t="str">
            <v>双牌县学生资助管理中心</v>
          </cell>
          <cell r="C95">
            <v>1216</v>
          </cell>
          <cell r="D95">
            <v>1127.3800000000001</v>
          </cell>
        </row>
        <row r="96">
          <cell r="B96" t="str">
            <v>道县学生资助管理中心</v>
          </cell>
          <cell r="C96">
            <v>2748</v>
          </cell>
          <cell r="D96">
            <v>2463.5300000000002</v>
          </cell>
        </row>
        <row r="97">
          <cell r="B97" t="str">
            <v>江永县学生资助管理中心</v>
          </cell>
          <cell r="C97">
            <v>1047</v>
          </cell>
          <cell r="D97">
            <v>905.01</v>
          </cell>
        </row>
        <row r="98">
          <cell r="B98" t="str">
            <v>宁远县学生资助管理中心</v>
          </cell>
          <cell r="C98">
            <v>4500</v>
          </cell>
          <cell r="D98">
            <v>3933.97</v>
          </cell>
        </row>
        <row r="99">
          <cell r="B99" t="str">
            <v>蓝山县学生资助管理中心</v>
          </cell>
          <cell r="C99">
            <v>1420</v>
          </cell>
          <cell r="D99">
            <v>1239.17</v>
          </cell>
        </row>
        <row r="100">
          <cell r="B100" t="str">
            <v>新田县学生资助管理中心</v>
          </cell>
          <cell r="C100">
            <v>2031</v>
          </cell>
          <cell r="D100">
            <v>1807.11</v>
          </cell>
        </row>
        <row r="101">
          <cell r="B101" t="str">
            <v>江华瑶族自治县学生资助管理中心</v>
          </cell>
          <cell r="C101">
            <v>3181</v>
          </cell>
          <cell r="D101">
            <v>2768.55</v>
          </cell>
        </row>
        <row r="102">
          <cell r="B102" t="str">
            <v>怀化市洪江区学生资助管理中心</v>
          </cell>
          <cell r="C102">
            <v>65</v>
          </cell>
          <cell r="D102">
            <v>58.42</v>
          </cell>
        </row>
        <row r="103">
          <cell r="B103" t="str">
            <v>怀化市鹤城区学生资助管理中心</v>
          </cell>
          <cell r="C103">
            <v>253</v>
          </cell>
          <cell r="D103">
            <v>241.76</v>
          </cell>
        </row>
        <row r="104">
          <cell r="B104" t="str">
            <v>中方县学生资助管理中心</v>
          </cell>
          <cell r="C104">
            <v>437</v>
          </cell>
          <cell r="D104">
            <v>375.47</v>
          </cell>
        </row>
        <row r="105">
          <cell r="B105" t="str">
            <v>沅陵县学生资助管理中心</v>
          </cell>
          <cell r="C105">
            <v>445</v>
          </cell>
          <cell r="D105">
            <v>409.96</v>
          </cell>
        </row>
        <row r="106">
          <cell r="B106" t="str">
            <v>辰溪县学生资助管理中心</v>
          </cell>
          <cell r="C106">
            <v>433</v>
          </cell>
          <cell r="D106">
            <v>406.25</v>
          </cell>
        </row>
        <row r="107">
          <cell r="B107" t="str">
            <v>溆浦县学生资助管理中心</v>
          </cell>
          <cell r="C107">
            <v>587</v>
          </cell>
          <cell r="D107">
            <v>557.53</v>
          </cell>
        </row>
        <row r="108">
          <cell r="B108" t="str">
            <v>会同县学生资助管理中心</v>
          </cell>
          <cell r="C108">
            <v>963</v>
          </cell>
          <cell r="D108">
            <v>820.86</v>
          </cell>
        </row>
        <row r="109">
          <cell r="B109" t="str">
            <v>麻阳苗族自治县学生资助管理中心</v>
          </cell>
          <cell r="C109">
            <v>923</v>
          </cell>
          <cell r="D109">
            <v>823.58</v>
          </cell>
        </row>
        <row r="110">
          <cell r="B110" t="str">
            <v>新晃侗族自治县学生资助管理中心</v>
          </cell>
          <cell r="C110">
            <v>792</v>
          </cell>
          <cell r="D110">
            <v>709.22</v>
          </cell>
        </row>
        <row r="111">
          <cell r="B111" t="str">
            <v>芷江侗族自治县学生资助管理中心</v>
          </cell>
          <cell r="C111">
            <v>1284</v>
          </cell>
          <cell r="D111">
            <v>1125.1099999999999</v>
          </cell>
        </row>
        <row r="112">
          <cell r="B112" t="str">
            <v>靖州苗族侗族自治县学生资助管理中心</v>
          </cell>
          <cell r="C112">
            <v>589</v>
          </cell>
          <cell r="D112">
            <v>506.77</v>
          </cell>
        </row>
        <row r="113">
          <cell r="B113" t="str">
            <v>通道县学生资助管理中心</v>
          </cell>
          <cell r="C113">
            <v>578</v>
          </cell>
          <cell r="D113">
            <v>513.63</v>
          </cell>
        </row>
        <row r="114">
          <cell r="B114" t="str">
            <v>洪江市学生资助管理中心</v>
          </cell>
          <cell r="C114">
            <v>894</v>
          </cell>
          <cell r="D114">
            <v>787.22</v>
          </cell>
        </row>
        <row r="115">
          <cell r="B115" t="str">
            <v>娄底市娄星区学生资助管理中心</v>
          </cell>
          <cell r="C115">
            <v>527</v>
          </cell>
          <cell r="D115">
            <v>516.21</v>
          </cell>
        </row>
        <row r="116">
          <cell r="B116" t="str">
            <v>双峰县学生资助管理中心</v>
          </cell>
          <cell r="C116">
            <v>918</v>
          </cell>
          <cell r="D116">
            <v>890.15</v>
          </cell>
        </row>
        <row r="117">
          <cell r="B117" t="str">
            <v>新化县学生资助管理中心</v>
          </cell>
          <cell r="C117">
            <v>1460</v>
          </cell>
          <cell r="D117">
            <v>1438.62</v>
          </cell>
        </row>
        <row r="118">
          <cell r="B118" t="str">
            <v>冷水江市学生资助管理中心</v>
          </cell>
          <cell r="C118">
            <v>451</v>
          </cell>
          <cell r="D118">
            <v>418.52</v>
          </cell>
        </row>
        <row r="119">
          <cell r="B119" t="str">
            <v>涟源市学生资助管理中心</v>
          </cell>
          <cell r="C119">
            <v>1864</v>
          </cell>
          <cell r="D119">
            <v>1775.47</v>
          </cell>
        </row>
        <row r="120">
          <cell r="B120" t="str">
            <v>吉首市学生资助管理中心</v>
          </cell>
          <cell r="C120">
            <v>1032</v>
          </cell>
          <cell r="D120">
            <v>890.57</v>
          </cell>
        </row>
        <row r="121">
          <cell r="B121" t="str">
            <v>泸溪县学生资助管理中心</v>
          </cell>
          <cell r="C121">
            <v>1276</v>
          </cell>
          <cell r="D121">
            <v>1092.74</v>
          </cell>
        </row>
        <row r="122">
          <cell r="B122" t="str">
            <v>凤凰县学生资助管理中心</v>
          </cell>
          <cell r="C122">
            <v>1732</v>
          </cell>
          <cell r="D122">
            <v>1522.41</v>
          </cell>
        </row>
        <row r="123">
          <cell r="B123" t="str">
            <v>花垣县学生资助管理中心</v>
          </cell>
          <cell r="C123">
            <v>1875</v>
          </cell>
          <cell r="D123">
            <v>1623.33</v>
          </cell>
        </row>
        <row r="124">
          <cell r="B124" t="str">
            <v>保靖县学生资助管理中心</v>
          </cell>
          <cell r="C124">
            <v>1445</v>
          </cell>
          <cell r="D124">
            <v>1248.67</v>
          </cell>
        </row>
        <row r="125">
          <cell r="B125" t="str">
            <v>古丈县学生资助管理中心</v>
          </cell>
          <cell r="C125">
            <v>1352</v>
          </cell>
          <cell r="D125">
            <v>1134.06</v>
          </cell>
        </row>
        <row r="126">
          <cell r="B126" t="str">
            <v>永顺县学生资助管理中心</v>
          </cell>
          <cell r="C126">
            <v>2596</v>
          </cell>
          <cell r="D126">
            <v>2234.15</v>
          </cell>
        </row>
        <row r="127">
          <cell r="B127" t="str">
            <v>龙山县学生资助管理中心</v>
          </cell>
          <cell r="C127">
            <v>1779</v>
          </cell>
          <cell r="D127">
            <v>1628.33</v>
          </cell>
        </row>
      </sheetData>
      <sheetData sheetId="1">
        <row r="7">
          <cell r="C7" t="str">
            <v>长沙市学生资助管理中心</v>
          </cell>
          <cell r="D7">
            <v>500696.11</v>
          </cell>
          <cell r="E7">
            <v>163418.17000000001</v>
          </cell>
          <cell r="F7">
            <v>664114.28</v>
          </cell>
          <cell r="G7">
            <v>392593.7</v>
          </cell>
          <cell r="H7">
            <v>138024.98000000001</v>
          </cell>
          <cell r="I7">
            <v>530618.68000000005</v>
          </cell>
          <cell r="J7">
            <v>79.900000000000006</v>
          </cell>
        </row>
        <row r="8">
          <cell r="C8" t="str">
            <v>长沙县学生资助中心</v>
          </cell>
          <cell r="D8">
            <v>159263.45000000001</v>
          </cell>
          <cell r="E8">
            <v>73105.14</v>
          </cell>
          <cell r="F8">
            <v>232368.59</v>
          </cell>
          <cell r="G8">
            <v>159263.45000000001</v>
          </cell>
          <cell r="H8">
            <v>73105.14</v>
          </cell>
          <cell r="I8">
            <v>232368.59</v>
          </cell>
          <cell r="J8">
            <v>100</v>
          </cell>
        </row>
        <row r="9">
          <cell r="C9" t="str">
            <v>长沙市望城区学生资助管理中心</v>
          </cell>
          <cell r="D9">
            <v>80276.899999999994</v>
          </cell>
          <cell r="E9">
            <v>26598.560000000001</v>
          </cell>
          <cell r="F9">
            <v>106875.46</v>
          </cell>
          <cell r="G9">
            <v>66676.899999999994</v>
          </cell>
          <cell r="H9">
            <v>23962.79</v>
          </cell>
          <cell r="I9">
            <v>90639.69</v>
          </cell>
          <cell r="J9">
            <v>84.81</v>
          </cell>
        </row>
        <row r="10">
          <cell r="C10" t="str">
            <v>宁乡县学生资助管理中心</v>
          </cell>
          <cell r="D10">
            <v>621271.76</v>
          </cell>
          <cell r="E10">
            <v>234153.28</v>
          </cell>
          <cell r="F10">
            <v>855425.04</v>
          </cell>
          <cell r="G10">
            <v>504520.89</v>
          </cell>
          <cell r="H10">
            <v>207731.20000000001</v>
          </cell>
          <cell r="I10">
            <v>712252.09</v>
          </cell>
          <cell r="J10">
            <v>83.26</v>
          </cell>
        </row>
        <row r="11">
          <cell r="C11" t="str">
            <v>浏阳市学生资助管理中心</v>
          </cell>
          <cell r="D11">
            <v>578006.66</v>
          </cell>
          <cell r="E11">
            <v>247405.42</v>
          </cell>
          <cell r="F11">
            <v>825412.08</v>
          </cell>
          <cell r="G11">
            <v>572006.64</v>
          </cell>
          <cell r="H11">
            <v>245996.52</v>
          </cell>
          <cell r="I11">
            <v>818003.16</v>
          </cell>
          <cell r="J11">
            <v>99.1</v>
          </cell>
        </row>
        <row r="12">
          <cell r="C12" t="str">
            <v>株洲市学生资助管理中心</v>
          </cell>
          <cell r="D12">
            <v>219400.38</v>
          </cell>
          <cell r="E12">
            <v>62205</v>
          </cell>
          <cell r="F12">
            <v>281605.38</v>
          </cell>
          <cell r="G12">
            <v>176130.4</v>
          </cell>
          <cell r="H12">
            <v>56331.15</v>
          </cell>
          <cell r="I12">
            <v>232461.55</v>
          </cell>
          <cell r="J12">
            <v>82.55</v>
          </cell>
        </row>
        <row r="13">
          <cell r="C13" t="str">
            <v>株洲县学生资助管理中心</v>
          </cell>
          <cell r="D13">
            <v>194588.03</v>
          </cell>
          <cell r="E13">
            <v>92904.13</v>
          </cell>
          <cell r="F13">
            <v>287492.15999999997</v>
          </cell>
          <cell r="G13">
            <v>135437.07</v>
          </cell>
          <cell r="H13">
            <v>79690.81</v>
          </cell>
          <cell r="I13">
            <v>215127.88</v>
          </cell>
          <cell r="J13">
            <v>74.83</v>
          </cell>
        </row>
        <row r="14">
          <cell r="C14" t="str">
            <v>攸县学生资助管理中心</v>
          </cell>
          <cell r="D14">
            <v>355030.79</v>
          </cell>
          <cell r="E14">
            <v>171009.28</v>
          </cell>
          <cell r="F14">
            <v>526040.06999999995</v>
          </cell>
          <cell r="G14">
            <v>325509.56</v>
          </cell>
          <cell r="H14">
            <v>166298.96</v>
          </cell>
          <cell r="I14">
            <v>491808.52</v>
          </cell>
          <cell r="J14">
            <v>93.49</v>
          </cell>
        </row>
        <row r="15">
          <cell r="C15" t="str">
            <v>茶陵县学生资助管理中心</v>
          </cell>
          <cell r="D15">
            <v>153510.82999999999</v>
          </cell>
          <cell r="E15">
            <v>97396</v>
          </cell>
          <cell r="F15">
            <v>250906.83</v>
          </cell>
          <cell r="G15">
            <v>153510.82999999999</v>
          </cell>
          <cell r="H15">
            <v>97396</v>
          </cell>
          <cell r="I15">
            <v>250906.83</v>
          </cell>
          <cell r="J15">
            <v>100</v>
          </cell>
        </row>
        <row r="16">
          <cell r="C16" t="str">
            <v>炎陵县学生资助管理中心</v>
          </cell>
          <cell r="D16">
            <v>277655.3</v>
          </cell>
          <cell r="E16">
            <v>141784.99</v>
          </cell>
          <cell r="F16">
            <v>419440.29</v>
          </cell>
          <cell r="G16">
            <v>269534.08000000002</v>
          </cell>
          <cell r="H16">
            <v>137941.88</v>
          </cell>
          <cell r="I16">
            <v>407475.96</v>
          </cell>
          <cell r="J16">
            <v>97.15</v>
          </cell>
        </row>
        <row r="17">
          <cell r="C17" t="str">
            <v>醴陵市学生资助管理中心</v>
          </cell>
          <cell r="D17">
            <v>584497.38</v>
          </cell>
          <cell r="E17">
            <v>319467.44</v>
          </cell>
          <cell r="F17">
            <v>903964.82</v>
          </cell>
          <cell r="G17">
            <v>584497.38</v>
          </cell>
          <cell r="H17">
            <v>319467.44</v>
          </cell>
          <cell r="I17">
            <v>903964.82</v>
          </cell>
          <cell r="J17">
            <v>100</v>
          </cell>
        </row>
        <row r="18">
          <cell r="C18" t="str">
            <v>湘潭市学生资助管理中心</v>
          </cell>
          <cell r="D18">
            <v>482788.07</v>
          </cell>
          <cell r="E18">
            <v>170861.96</v>
          </cell>
          <cell r="F18">
            <v>653650.03</v>
          </cell>
          <cell r="G18">
            <v>351310.39</v>
          </cell>
          <cell r="H18">
            <v>138935.35</v>
          </cell>
          <cell r="I18">
            <v>490245.74</v>
          </cell>
          <cell r="J18">
            <v>75</v>
          </cell>
        </row>
        <row r="19">
          <cell r="C19" t="str">
            <v>湘潭县学生资助管理中心</v>
          </cell>
          <cell r="D19">
            <v>1263648.46</v>
          </cell>
          <cell r="E19">
            <v>398054.66</v>
          </cell>
          <cell r="F19">
            <v>1661703.12</v>
          </cell>
          <cell r="G19">
            <v>973383.81</v>
          </cell>
          <cell r="H19">
            <v>324835.03000000003</v>
          </cell>
          <cell r="I19">
            <v>1298218.8400000001</v>
          </cell>
          <cell r="J19">
            <v>78.13</v>
          </cell>
        </row>
        <row r="20">
          <cell r="C20" t="str">
            <v>湘乡市学生资助管理中心</v>
          </cell>
          <cell r="D20">
            <v>1127306.6499999999</v>
          </cell>
          <cell r="E20">
            <v>382889.04</v>
          </cell>
          <cell r="F20">
            <v>1510195.69</v>
          </cell>
          <cell r="G20">
            <v>823470.16</v>
          </cell>
          <cell r="H20">
            <v>297939.99</v>
          </cell>
          <cell r="I20">
            <v>1121410.1499999999</v>
          </cell>
          <cell r="J20">
            <v>74.260000000000005</v>
          </cell>
        </row>
        <row r="21">
          <cell r="C21" t="str">
            <v>韶山市学生资助管理中心</v>
          </cell>
          <cell r="D21">
            <v>57293.14</v>
          </cell>
          <cell r="E21">
            <v>14451.96</v>
          </cell>
          <cell r="F21">
            <v>71745.100000000006</v>
          </cell>
          <cell r="G21">
            <v>57293.14</v>
          </cell>
          <cell r="H21">
            <v>14451.96</v>
          </cell>
          <cell r="I21">
            <v>71745.100000000006</v>
          </cell>
          <cell r="J21">
            <v>100</v>
          </cell>
        </row>
        <row r="22">
          <cell r="C22" t="str">
            <v>衡阳市珠晖区学生资助事务中心</v>
          </cell>
          <cell r="D22">
            <v>28592.85</v>
          </cell>
          <cell r="E22">
            <v>25986.05</v>
          </cell>
          <cell r="F22">
            <v>54578.9</v>
          </cell>
          <cell r="G22">
            <v>28592.85</v>
          </cell>
          <cell r="H22">
            <v>25986.05</v>
          </cell>
          <cell r="I22">
            <v>54578.9</v>
          </cell>
          <cell r="J22">
            <v>100</v>
          </cell>
        </row>
        <row r="23">
          <cell r="C23" t="str">
            <v>衡阳市雁峰区学生资助服务站</v>
          </cell>
          <cell r="D23">
            <v>53100.6</v>
          </cell>
          <cell r="E23">
            <v>22086.91</v>
          </cell>
          <cell r="F23">
            <v>75187.509999999995</v>
          </cell>
          <cell r="G23">
            <v>49700.6</v>
          </cell>
          <cell r="H23">
            <v>19204.54</v>
          </cell>
          <cell r="I23">
            <v>68905.14</v>
          </cell>
          <cell r="J23">
            <v>91.64</v>
          </cell>
        </row>
        <row r="24">
          <cell r="C24" t="str">
            <v>石鼓区学生资助管理中心</v>
          </cell>
          <cell r="D24">
            <v>70900.67</v>
          </cell>
          <cell r="E24">
            <v>25028.58</v>
          </cell>
          <cell r="F24">
            <v>95929.25</v>
          </cell>
          <cell r="G24">
            <v>57343.55</v>
          </cell>
          <cell r="H24">
            <v>19558.73</v>
          </cell>
          <cell r="I24">
            <v>76902.28</v>
          </cell>
          <cell r="J24">
            <v>80.17</v>
          </cell>
        </row>
        <row r="25">
          <cell r="C25" t="str">
            <v>蒸湘区学生资助管理中心</v>
          </cell>
          <cell r="D25">
            <v>91149.41</v>
          </cell>
          <cell r="E25">
            <v>33061.78</v>
          </cell>
          <cell r="F25">
            <v>124211.19</v>
          </cell>
          <cell r="G25">
            <v>70673.210000000006</v>
          </cell>
          <cell r="H25">
            <v>29624.86</v>
          </cell>
          <cell r="I25">
            <v>100298.07</v>
          </cell>
          <cell r="J25">
            <v>80.75</v>
          </cell>
        </row>
        <row r="26">
          <cell r="C26" t="str">
            <v>衡阳市南岳区学生资助管理中心</v>
          </cell>
          <cell r="D26">
            <v>96319.34</v>
          </cell>
          <cell r="E26">
            <v>28255.82</v>
          </cell>
          <cell r="F26">
            <v>124575.16</v>
          </cell>
          <cell r="G26">
            <v>96319.34</v>
          </cell>
          <cell r="H26">
            <v>28255.82</v>
          </cell>
          <cell r="I26">
            <v>124575.16</v>
          </cell>
          <cell r="J26">
            <v>100</v>
          </cell>
        </row>
        <row r="27">
          <cell r="C27" t="str">
            <v>衡阳县学生资助管理中心</v>
          </cell>
          <cell r="D27">
            <v>553425.78</v>
          </cell>
          <cell r="E27">
            <v>249720.71</v>
          </cell>
          <cell r="F27">
            <v>803146.49</v>
          </cell>
          <cell r="G27">
            <v>529961.49</v>
          </cell>
          <cell r="H27">
            <v>239645.43</v>
          </cell>
          <cell r="I27">
            <v>769606.92</v>
          </cell>
          <cell r="J27">
            <v>95.82</v>
          </cell>
        </row>
        <row r="28">
          <cell r="C28" t="str">
            <v>衡南县学生资助管理中心</v>
          </cell>
          <cell r="D28">
            <v>441144.03</v>
          </cell>
          <cell r="E28">
            <v>260656.97</v>
          </cell>
          <cell r="F28">
            <v>701801</v>
          </cell>
          <cell r="G28">
            <v>350476.41</v>
          </cell>
          <cell r="H28">
            <v>227749.55</v>
          </cell>
          <cell r="I28">
            <v>578225.96</v>
          </cell>
          <cell r="J28">
            <v>82.39</v>
          </cell>
        </row>
        <row r="29">
          <cell r="C29" t="str">
            <v>衡山县学生资助管理中心</v>
          </cell>
          <cell r="D29">
            <v>334475.25</v>
          </cell>
          <cell r="E29">
            <v>105092.22</v>
          </cell>
          <cell r="F29">
            <v>439567.47</v>
          </cell>
          <cell r="G29">
            <v>289141.90999999997</v>
          </cell>
          <cell r="H29">
            <v>95215.95</v>
          </cell>
          <cell r="I29">
            <v>384357.86</v>
          </cell>
          <cell r="J29">
            <v>87.44</v>
          </cell>
        </row>
        <row r="30">
          <cell r="C30" t="str">
            <v>衡东县学生资助管理中心</v>
          </cell>
          <cell r="D30">
            <v>700924</v>
          </cell>
          <cell r="E30">
            <v>304504.09000000003</v>
          </cell>
          <cell r="F30">
            <v>1005428.09</v>
          </cell>
          <cell r="G30">
            <v>558773.12</v>
          </cell>
          <cell r="H30">
            <v>266298.58</v>
          </cell>
          <cell r="I30">
            <v>825071.7</v>
          </cell>
          <cell r="J30">
            <v>82.06</v>
          </cell>
        </row>
        <row r="31">
          <cell r="C31" t="str">
            <v>祁东县学生资助管理中心</v>
          </cell>
          <cell r="D31">
            <v>750275.08</v>
          </cell>
          <cell r="E31">
            <v>354978.86</v>
          </cell>
          <cell r="F31">
            <v>1105253.94</v>
          </cell>
          <cell r="G31">
            <v>697131.14</v>
          </cell>
          <cell r="H31">
            <v>342712.95</v>
          </cell>
          <cell r="I31">
            <v>1039844.09</v>
          </cell>
          <cell r="J31">
            <v>94.08</v>
          </cell>
        </row>
        <row r="32">
          <cell r="C32" t="str">
            <v>耒阳市学生资助管理中心</v>
          </cell>
          <cell r="D32">
            <v>1048063.4</v>
          </cell>
          <cell r="E32">
            <v>470214.88</v>
          </cell>
          <cell r="F32">
            <v>1518278.28</v>
          </cell>
          <cell r="G32">
            <v>972673.34</v>
          </cell>
          <cell r="H32">
            <v>448714</v>
          </cell>
          <cell r="I32">
            <v>1421387.34</v>
          </cell>
          <cell r="J32">
            <v>93.62</v>
          </cell>
        </row>
        <row r="33">
          <cell r="C33" t="str">
            <v>常宁市学生资助管理中心</v>
          </cell>
          <cell r="D33">
            <v>1136912.05</v>
          </cell>
          <cell r="E33">
            <v>581775.74</v>
          </cell>
          <cell r="F33">
            <v>1718687.79</v>
          </cell>
          <cell r="G33">
            <v>796845.65</v>
          </cell>
          <cell r="H33">
            <v>474117.98</v>
          </cell>
          <cell r="I33">
            <v>1270963.6299999999</v>
          </cell>
          <cell r="J33">
            <v>73.95</v>
          </cell>
        </row>
        <row r="34">
          <cell r="C34" t="str">
            <v>邵阳市双清区学生资助管理中心</v>
          </cell>
          <cell r="D34">
            <v>223451.92</v>
          </cell>
          <cell r="E34">
            <v>89635.71</v>
          </cell>
          <cell r="F34">
            <v>313087.63</v>
          </cell>
          <cell r="G34">
            <v>209775.73</v>
          </cell>
          <cell r="H34">
            <v>86861.97</v>
          </cell>
          <cell r="I34">
            <v>296637.7</v>
          </cell>
          <cell r="J34">
            <v>94.75</v>
          </cell>
        </row>
        <row r="35">
          <cell r="C35" t="str">
            <v>邵阳市大祥区学生资助管理中心</v>
          </cell>
          <cell r="D35">
            <v>194915.29</v>
          </cell>
          <cell r="E35">
            <v>101261.44</v>
          </cell>
          <cell r="F35">
            <v>296176.73</v>
          </cell>
          <cell r="G35">
            <v>182815.29</v>
          </cell>
          <cell r="H35">
            <v>97351.6</v>
          </cell>
          <cell r="I35">
            <v>280166.89</v>
          </cell>
          <cell r="J35">
            <v>94.59</v>
          </cell>
        </row>
        <row r="36">
          <cell r="C36" t="str">
            <v>邵阳市北塔区学生资助管理中心</v>
          </cell>
          <cell r="D36">
            <v>75352.789999999994</v>
          </cell>
          <cell r="E36">
            <v>51128.81</v>
          </cell>
          <cell r="F36">
            <v>126481.60000000001</v>
          </cell>
          <cell r="G36">
            <v>75352.789999999994</v>
          </cell>
          <cell r="H36">
            <v>51128.81</v>
          </cell>
          <cell r="I36">
            <v>126481.60000000001</v>
          </cell>
          <cell r="J36">
            <v>100</v>
          </cell>
        </row>
        <row r="37">
          <cell r="C37" t="str">
            <v>邵东市学生资助管理中心</v>
          </cell>
          <cell r="D37">
            <v>1426512.88</v>
          </cell>
          <cell r="E37">
            <v>495750</v>
          </cell>
          <cell r="F37">
            <v>1922262.88</v>
          </cell>
          <cell r="G37">
            <v>1268098.76</v>
          </cell>
          <cell r="H37">
            <v>450944.71</v>
          </cell>
          <cell r="I37">
            <v>1719043.47</v>
          </cell>
          <cell r="J37">
            <v>89.43</v>
          </cell>
        </row>
        <row r="38">
          <cell r="C38" t="str">
            <v>新邵县学生资助管理中心</v>
          </cell>
          <cell r="D38">
            <v>861154.47</v>
          </cell>
          <cell r="E38">
            <v>357212.03</v>
          </cell>
          <cell r="F38">
            <v>1218366.5</v>
          </cell>
          <cell r="G38">
            <v>764073.41</v>
          </cell>
          <cell r="H38">
            <v>326969.57</v>
          </cell>
          <cell r="I38">
            <v>1091042.98</v>
          </cell>
          <cell r="J38">
            <v>89.55</v>
          </cell>
        </row>
        <row r="39">
          <cell r="C39" t="str">
            <v>邵阳县学生资助管理中心</v>
          </cell>
          <cell r="D39">
            <v>1672737.19</v>
          </cell>
          <cell r="E39">
            <v>752066.32</v>
          </cell>
          <cell r="F39">
            <v>2424803.5099999998</v>
          </cell>
          <cell r="G39">
            <v>1513131.49</v>
          </cell>
          <cell r="H39">
            <v>725470.97</v>
          </cell>
          <cell r="I39">
            <v>2238602.46</v>
          </cell>
          <cell r="J39">
            <v>92.32</v>
          </cell>
        </row>
        <row r="40">
          <cell r="C40" t="str">
            <v>隆回县学生资助服务中心</v>
          </cell>
          <cell r="D40">
            <v>1150572.56</v>
          </cell>
          <cell r="E40">
            <v>647452.39</v>
          </cell>
          <cell r="F40">
            <v>1798024.95</v>
          </cell>
          <cell r="G40">
            <v>1147965.42</v>
          </cell>
          <cell r="H40">
            <v>647452.39</v>
          </cell>
          <cell r="I40">
            <v>1795417.81</v>
          </cell>
          <cell r="J40">
            <v>99.85</v>
          </cell>
        </row>
        <row r="41">
          <cell r="C41" t="str">
            <v>洞口县学生资助管理中心</v>
          </cell>
          <cell r="D41">
            <v>1078101.92</v>
          </cell>
          <cell r="E41">
            <v>442475.45</v>
          </cell>
          <cell r="F41">
            <v>1520577.37</v>
          </cell>
          <cell r="G41">
            <v>1076901.92</v>
          </cell>
          <cell r="H41">
            <v>441455.57</v>
          </cell>
          <cell r="I41">
            <v>1518357.49</v>
          </cell>
          <cell r="J41">
            <v>99.85</v>
          </cell>
        </row>
        <row r="42">
          <cell r="C42" t="str">
            <v>绥宁县学生资助管理中心</v>
          </cell>
          <cell r="D42">
            <v>611936.53</v>
          </cell>
          <cell r="E42">
            <v>303135.44</v>
          </cell>
          <cell r="F42">
            <v>915071.97</v>
          </cell>
          <cell r="G42">
            <v>558526.23</v>
          </cell>
          <cell r="H42">
            <v>293049.65000000002</v>
          </cell>
          <cell r="I42">
            <v>851575.88</v>
          </cell>
          <cell r="J42">
            <v>93.06</v>
          </cell>
        </row>
        <row r="43">
          <cell r="C43" t="str">
            <v>新宁县学生资助管理中心</v>
          </cell>
          <cell r="D43">
            <v>679788.31</v>
          </cell>
          <cell r="E43">
            <v>379248.97</v>
          </cell>
          <cell r="F43">
            <v>1059037.28</v>
          </cell>
          <cell r="G43">
            <v>629993.07999999996</v>
          </cell>
          <cell r="H43">
            <v>362635.33</v>
          </cell>
          <cell r="I43">
            <v>992628.41</v>
          </cell>
          <cell r="J43">
            <v>93.73</v>
          </cell>
        </row>
        <row r="44">
          <cell r="C44" t="str">
            <v>城步苗族自治县学生资助管理中心</v>
          </cell>
          <cell r="D44">
            <v>983325.73</v>
          </cell>
          <cell r="E44">
            <v>465940.22</v>
          </cell>
          <cell r="F44">
            <v>1449265.95</v>
          </cell>
          <cell r="G44">
            <v>908526.73</v>
          </cell>
          <cell r="H44">
            <v>443430.96</v>
          </cell>
          <cell r="I44">
            <v>1351957.69</v>
          </cell>
          <cell r="J44">
            <v>93.29</v>
          </cell>
        </row>
        <row r="45">
          <cell r="C45" t="str">
            <v>武冈市学生资助管理中心</v>
          </cell>
          <cell r="D45">
            <v>1253190.46</v>
          </cell>
          <cell r="E45">
            <v>588470.43000000005</v>
          </cell>
          <cell r="F45">
            <v>1841660.89</v>
          </cell>
          <cell r="G45">
            <v>1077621.93</v>
          </cell>
          <cell r="H45">
            <v>538716.86</v>
          </cell>
          <cell r="I45">
            <v>1616338.79</v>
          </cell>
          <cell r="J45">
            <v>87.77</v>
          </cell>
        </row>
        <row r="46">
          <cell r="C46" t="str">
            <v>岳阳市南湖新区学生资助管理中心</v>
          </cell>
          <cell r="D46">
            <v>35481.14</v>
          </cell>
          <cell r="E46">
            <v>22243.96</v>
          </cell>
          <cell r="F46">
            <v>57725.1</v>
          </cell>
          <cell r="G46">
            <v>25952.48</v>
          </cell>
          <cell r="H46">
            <v>16515.27</v>
          </cell>
          <cell r="I46">
            <v>42467.75</v>
          </cell>
          <cell r="J46">
            <v>73.569999999999993</v>
          </cell>
        </row>
        <row r="47">
          <cell r="C47" t="str">
            <v>岳阳市经济技术开发区学生资助管理中心</v>
          </cell>
          <cell r="D47">
            <v>173023.67</v>
          </cell>
          <cell r="E47">
            <v>55860.24</v>
          </cell>
          <cell r="F47">
            <v>228883.91</v>
          </cell>
          <cell r="G47">
            <v>156163.57</v>
          </cell>
          <cell r="H47">
            <v>52181.11</v>
          </cell>
          <cell r="I47">
            <v>208344.68</v>
          </cell>
          <cell r="J47">
            <v>91.03</v>
          </cell>
        </row>
        <row r="48">
          <cell r="C48" t="str">
            <v>岳阳市岳阳楼区教育资助服务中心</v>
          </cell>
          <cell r="D48">
            <v>385935.55</v>
          </cell>
          <cell r="E48">
            <v>191024.42</v>
          </cell>
          <cell r="F48">
            <v>576959.97</v>
          </cell>
          <cell r="G48">
            <v>378274.96</v>
          </cell>
          <cell r="H48">
            <v>188498.24</v>
          </cell>
          <cell r="I48">
            <v>566773.19999999995</v>
          </cell>
          <cell r="J48">
            <v>98.23</v>
          </cell>
        </row>
        <row r="49">
          <cell r="C49" t="str">
            <v>岳阳市屈原管理区学生资助管理中心</v>
          </cell>
          <cell r="D49">
            <v>123019.75</v>
          </cell>
          <cell r="E49">
            <v>68459.92</v>
          </cell>
          <cell r="F49">
            <v>191479.67</v>
          </cell>
          <cell r="G49">
            <v>115019.75</v>
          </cell>
          <cell r="H49">
            <v>66972.62</v>
          </cell>
          <cell r="I49">
            <v>181992.37</v>
          </cell>
          <cell r="J49">
            <v>95.05</v>
          </cell>
        </row>
        <row r="50">
          <cell r="C50" t="str">
            <v>岳阳市云溪区学生资助管理中心</v>
          </cell>
          <cell r="D50">
            <v>109752.2</v>
          </cell>
          <cell r="E50">
            <v>44603.16</v>
          </cell>
          <cell r="F50">
            <v>154355.35999999999</v>
          </cell>
          <cell r="G50">
            <v>109752.2</v>
          </cell>
          <cell r="H50">
            <v>44603.16</v>
          </cell>
          <cell r="I50">
            <v>154355.35999999999</v>
          </cell>
          <cell r="J50">
            <v>100</v>
          </cell>
        </row>
        <row r="51">
          <cell r="C51" t="str">
            <v>岳阳市君山区学生资助管理中心</v>
          </cell>
          <cell r="D51">
            <v>256802.2</v>
          </cell>
          <cell r="E51">
            <v>102852.38</v>
          </cell>
          <cell r="F51">
            <v>359654.58</v>
          </cell>
          <cell r="G51">
            <v>256802.2</v>
          </cell>
          <cell r="H51">
            <v>102852.38</v>
          </cell>
          <cell r="I51">
            <v>359654.58</v>
          </cell>
          <cell r="J51">
            <v>100</v>
          </cell>
        </row>
        <row r="52">
          <cell r="C52" t="str">
            <v>岳阳县学生资助服务中心</v>
          </cell>
          <cell r="D52">
            <v>1556043.34</v>
          </cell>
          <cell r="E52">
            <v>529415.77</v>
          </cell>
          <cell r="F52">
            <v>2085459.11</v>
          </cell>
          <cell r="G52">
            <v>1304334.72</v>
          </cell>
          <cell r="H52">
            <v>470670.45</v>
          </cell>
          <cell r="I52">
            <v>1775005.17</v>
          </cell>
          <cell r="J52">
            <v>85.11</v>
          </cell>
        </row>
        <row r="53">
          <cell r="C53" t="str">
            <v>华容县学生资助管理中心</v>
          </cell>
          <cell r="D53">
            <v>640453.89</v>
          </cell>
          <cell r="E53">
            <v>321831.62</v>
          </cell>
          <cell r="F53">
            <v>962285.51</v>
          </cell>
          <cell r="G53">
            <v>600553.09</v>
          </cell>
          <cell r="H53">
            <v>310879.49</v>
          </cell>
          <cell r="I53">
            <v>911432.58</v>
          </cell>
          <cell r="J53">
            <v>94.72</v>
          </cell>
        </row>
        <row r="54">
          <cell r="C54" t="str">
            <v>湘阴县学生资助管理中心</v>
          </cell>
          <cell r="D54">
            <v>1069889.68</v>
          </cell>
          <cell r="E54">
            <v>364958.75</v>
          </cell>
          <cell r="F54">
            <v>1434848.43</v>
          </cell>
          <cell r="G54">
            <v>986172.2</v>
          </cell>
          <cell r="H54">
            <v>344324.14</v>
          </cell>
          <cell r="I54">
            <v>1330496.3400000001</v>
          </cell>
          <cell r="J54">
            <v>92.73</v>
          </cell>
        </row>
        <row r="55">
          <cell r="C55" t="str">
            <v>平江县学生资助管理中心</v>
          </cell>
          <cell r="D55">
            <v>3227666.31</v>
          </cell>
          <cell r="E55">
            <v>2342032.59</v>
          </cell>
          <cell r="F55">
            <v>5569698.9000000004</v>
          </cell>
          <cell r="G55">
            <v>3084175.8</v>
          </cell>
          <cell r="H55">
            <v>2295670.21</v>
          </cell>
          <cell r="I55">
            <v>5379846.0099999998</v>
          </cell>
          <cell r="J55">
            <v>96.59</v>
          </cell>
        </row>
        <row r="56">
          <cell r="C56" t="str">
            <v>汨罗市学生资助管理中心</v>
          </cell>
          <cell r="D56">
            <v>799551.04</v>
          </cell>
          <cell r="E56">
            <v>310242.21000000002</v>
          </cell>
          <cell r="F56">
            <v>1109793.25</v>
          </cell>
          <cell r="G56">
            <v>799551.04</v>
          </cell>
          <cell r="H56">
            <v>310242.21000000002</v>
          </cell>
          <cell r="I56">
            <v>1109793.25</v>
          </cell>
          <cell r="J56">
            <v>100</v>
          </cell>
        </row>
        <row r="57">
          <cell r="C57" t="str">
            <v>临湘市学生资助管理中心</v>
          </cell>
          <cell r="D57">
            <v>873236.33</v>
          </cell>
          <cell r="E57">
            <v>341406.01</v>
          </cell>
          <cell r="F57">
            <v>1214642.3400000001</v>
          </cell>
          <cell r="G57">
            <v>811242.66</v>
          </cell>
          <cell r="H57">
            <v>322804.90000000002</v>
          </cell>
          <cell r="I57">
            <v>1134047.56</v>
          </cell>
          <cell r="J57">
            <v>93.36</v>
          </cell>
        </row>
        <row r="58">
          <cell r="C58" t="str">
            <v>常德市经济技术开发区学生资助管理中心</v>
          </cell>
          <cell r="D58">
            <v>82926.22</v>
          </cell>
          <cell r="E58">
            <v>21968.5</v>
          </cell>
          <cell r="F58">
            <v>104894.72</v>
          </cell>
          <cell r="G58">
            <v>73907.17</v>
          </cell>
          <cell r="H58">
            <v>19345.21</v>
          </cell>
          <cell r="I58">
            <v>93252.38</v>
          </cell>
          <cell r="J58">
            <v>88.9</v>
          </cell>
        </row>
        <row r="59">
          <cell r="C59" t="str">
            <v>常德市西洞庭管理区学生资助管理中心</v>
          </cell>
          <cell r="D59">
            <v>107935.73</v>
          </cell>
          <cell r="E59">
            <v>24986.7</v>
          </cell>
          <cell r="F59">
            <v>132922.43</v>
          </cell>
          <cell r="G59">
            <v>102792.87</v>
          </cell>
          <cell r="H59">
            <v>23892.11</v>
          </cell>
          <cell r="I59">
            <v>126684.98</v>
          </cell>
          <cell r="J59">
            <v>95.31</v>
          </cell>
        </row>
        <row r="60">
          <cell r="C60" t="str">
            <v>常德市柳叶湖旅游度假区学生资助管理中心</v>
          </cell>
          <cell r="D60">
            <v>5090.91</v>
          </cell>
          <cell r="E60">
            <v>3550.46</v>
          </cell>
          <cell r="F60">
            <v>8641.3700000000008</v>
          </cell>
          <cell r="G60">
            <v>5090.91</v>
          </cell>
          <cell r="H60">
            <v>3550.46</v>
          </cell>
          <cell r="I60">
            <v>8641.3700000000008</v>
          </cell>
          <cell r="J60">
            <v>100</v>
          </cell>
        </row>
        <row r="61">
          <cell r="C61" t="str">
            <v>常德市武陵区学生资助管理中心</v>
          </cell>
          <cell r="D61">
            <v>251153.14</v>
          </cell>
          <cell r="E61">
            <v>67443.63</v>
          </cell>
          <cell r="F61">
            <v>318596.77</v>
          </cell>
          <cell r="G61">
            <v>227610.81</v>
          </cell>
          <cell r="H61">
            <v>61010.080000000002</v>
          </cell>
          <cell r="I61">
            <v>288620.89</v>
          </cell>
          <cell r="J61">
            <v>90.59</v>
          </cell>
        </row>
        <row r="62">
          <cell r="C62" t="str">
            <v>常德市鼎城区学生资助管理中心</v>
          </cell>
          <cell r="D62">
            <v>637594.18000000005</v>
          </cell>
          <cell r="E62">
            <v>206758.02</v>
          </cell>
          <cell r="F62">
            <v>844352.2</v>
          </cell>
          <cell r="G62">
            <v>533448.93000000005</v>
          </cell>
          <cell r="H62">
            <v>179714.25</v>
          </cell>
          <cell r="I62">
            <v>713163.18</v>
          </cell>
          <cell r="J62">
            <v>84.46</v>
          </cell>
        </row>
        <row r="63">
          <cell r="C63" t="str">
            <v>安乡县学生资助管理中心</v>
          </cell>
          <cell r="D63">
            <v>217515.37</v>
          </cell>
          <cell r="E63">
            <v>98026.52</v>
          </cell>
          <cell r="F63">
            <v>315541.89</v>
          </cell>
          <cell r="G63">
            <v>193182.03</v>
          </cell>
          <cell r="H63">
            <v>94652.91</v>
          </cell>
          <cell r="I63">
            <v>287834.94</v>
          </cell>
          <cell r="J63">
            <v>91.22</v>
          </cell>
        </row>
        <row r="64">
          <cell r="C64" t="str">
            <v>汉寿县学生资助管理中心</v>
          </cell>
          <cell r="D64">
            <v>1011331.2</v>
          </cell>
          <cell r="E64">
            <v>293453.38</v>
          </cell>
          <cell r="F64">
            <v>1304784.58</v>
          </cell>
          <cell r="G64">
            <v>990432.78</v>
          </cell>
          <cell r="H64">
            <v>288255.84999999998</v>
          </cell>
          <cell r="I64">
            <v>1278688.6299999999</v>
          </cell>
          <cell r="J64">
            <v>98</v>
          </cell>
        </row>
        <row r="65">
          <cell r="C65" t="str">
            <v>常德市西湖管理区学生资助管理中心</v>
          </cell>
          <cell r="D65">
            <v>35545.550000000003</v>
          </cell>
          <cell r="E65">
            <v>30785.02</v>
          </cell>
          <cell r="F65">
            <v>66330.570000000007</v>
          </cell>
          <cell r="G65">
            <v>32402.69</v>
          </cell>
          <cell r="H65">
            <v>30055.02</v>
          </cell>
          <cell r="I65">
            <v>62457.71</v>
          </cell>
          <cell r="J65">
            <v>94.16</v>
          </cell>
        </row>
        <row r="66">
          <cell r="C66" t="str">
            <v>澧县学生资助管理中心</v>
          </cell>
          <cell r="D66">
            <v>444512.55</v>
          </cell>
          <cell r="E66">
            <v>181258.18</v>
          </cell>
          <cell r="F66">
            <v>625770.73</v>
          </cell>
          <cell r="G66">
            <v>435442.51</v>
          </cell>
          <cell r="H66">
            <v>180228.36</v>
          </cell>
          <cell r="I66">
            <v>615670.87</v>
          </cell>
          <cell r="J66">
            <v>98.39</v>
          </cell>
        </row>
        <row r="67">
          <cell r="C67" t="str">
            <v>临澧县学生资助管理中心</v>
          </cell>
          <cell r="D67">
            <v>209998.47</v>
          </cell>
          <cell r="E67">
            <v>94923.7</v>
          </cell>
          <cell r="F67">
            <v>304922.17</v>
          </cell>
          <cell r="G67">
            <v>139587.89000000001</v>
          </cell>
          <cell r="H67">
            <v>76209.740000000005</v>
          </cell>
          <cell r="I67">
            <v>215797.63</v>
          </cell>
          <cell r="J67">
            <v>70.77</v>
          </cell>
        </row>
        <row r="68">
          <cell r="C68" t="str">
            <v>桃源县学生资助管理中心</v>
          </cell>
          <cell r="D68">
            <v>617630.39</v>
          </cell>
          <cell r="E68">
            <v>232985.18</v>
          </cell>
          <cell r="F68">
            <v>850615.57</v>
          </cell>
          <cell r="G68">
            <v>404049.04</v>
          </cell>
          <cell r="H68">
            <v>174569.68</v>
          </cell>
          <cell r="I68">
            <v>578618.72</v>
          </cell>
          <cell r="J68">
            <v>68.02</v>
          </cell>
        </row>
        <row r="69">
          <cell r="C69" t="str">
            <v>常德市桃花源旅游管理区学生资助管理中心</v>
          </cell>
          <cell r="D69">
            <v>41507.949999999997</v>
          </cell>
          <cell r="E69">
            <v>15946.28</v>
          </cell>
          <cell r="F69">
            <v>57454.23</v>
          </cell>
          <cell r="G69">
            <v>41507.949999999997</v>
          </cell>
          <cell r="H69">
            <v>15946.28</v>
          </cell>
          <cell r="I69">
            <v>57454.23</v>
          </cell>
          <cell r="J69">
            <v>100</v>
          </cell>
        </row>
        <row r="70">
          <cell r="C70" t="str">
            <v>石门县学生资助管理中心</v>
          </cell>
          <cell r="D70">
            <v>417159.3</v>
          </cell>
          <cell r="E70">
            <v>141173.46</v>
          </cell>
          <cell r="F70">
            <v>558332.76</v>
          </cell>
          <cell r="G70">
            <v>396799.54</v>
          </cell>
          <cell r="H70">
            <v>137551.26999999999</v>
          </cell>
          <cell r="I70">
            <v>534350.81000000006</v>
          </cell>
          <cell r="J70">
            <v>95.7</v>
          </cell>
        </row>
        <row r="71">
          <cell r="C71" t="str">
            <v>津市市学生资助管理中心</v>
          </cell>
          <cell r="D71">
            <v>155461.54999999999</v>
          </cell>
          <cell r="E71">
            <v>58342.68</v>
          </cell>
          <cell r="F71">
            <v>213804.23</v>
          </cell>
          <cell r="G71">
            <v>155461.54999999999</v>
          </cell>
          <cell r="H71">
            <v>58342.68</v>
          </cell>
          <cell r="I71">
            <v>213804.23</v>
          </cell>
          <cell r="J71">
            <v>100</v>
          </cell>
        </row>
        <row r="72">
          <cell r="C72" t="str">
            <v>张家界市永定区学生资助管理中心</v>
          </cell>
          <cell r="D72">
            <v>554480.77</v>
          </cell>
          <cell r="E72">
            <v>272829.61</v>
          </cell>
          <cell r="F72">
            <v>827310.38</v>
          </cell>
          <cell r="G72">
            <v>441661.26</v>
          </cell>
          <cell r="H72">
            <v>232924.81</v>
          </cell>
          <cell r="I72">
            <v>674586.07</v>
          </cell>
          <cell r="J72">
            <v>81.540000000000006</v>
          </cell>
        </row>
        <row r="73">
          <cell r="C73" t="str">
            <v>张家界市武陵源区学生资助管理中心</v>
          </cell>
          <cell r="D73">
            <v>29707.38</v>
          </cell>
          <cell r="E73">
            <v>20133.740000000002</v>
          </cell>
          <cell r="F73">
            <v>49841.120000000003</v>
          </cell>
          <cell r="G73">
            <v>29707.38</v>
          </cell>
          <cell r="H73">
            <v>20133.740000000002</v>
          </cell>
          <cell r="I73">
            <v>49841.120000000003</v>
          </cell>
          <cell r="J73">
            <v>100</v>
          </cell>
        </row>
        <row r="74">
          <cell r="C74" t="str">
            <v>慈利县学生资助管理中心</v>
          </cell>
          <cell r="D74">
            <v>1395641.63</v>
          </cell>
          <cell r="E74">
            <v>534426.42000000004</v>
          </cell>
          <cell r="F74">
            <v>1930068.05</v>
          </cell>
          <cell r="G74">
            <v>966957.24</v>
          </cell>
          <cell r="H74">
            <v>403863.62</v>
          </cell>
          <cell r="I74">
            <v>1370820.86</v>
          </cell>
          <cell r="J74">
            <v>71.02</v>
          </cell>
        </row>
        <row r="75">
          <cell r="C75" t="str">
            <v>桑植县学生资助管理中心</v>
          </cell>
          <cell r="D75">
            <v>1747777.62</v>
          </cell>
          <cell r="E75">
            <v>751794.31</v>
          </cell>
          <cell r="F75">
            <v>2499571.9300000002</v>
          </cell>
          <cell r="G75">
            <v>1157278.67</v>
          </cell>
          <cell r="H75">
            <v>594733.55000000005</v>
          </cell>
          <cell r="I75">
            <v>1752012.22</v>
          </cell>
          <cell r="J75">
            <v>70.09</v>
          </cell>
        </row>
        <row r="76">
          <cell r="C76" t="str">
            <v>益阳市大通湖区学生资助管理中心</v>
          </cell>
          <cell r="D76">
            <v>60409.54</v>
          </cell>
          <cell r="E76">
            <v>27999.78</v>
          </cell>
          <cell r="F76">
            <v>88409.32</v>
          </cell>
          <cell r="G76">
            <v>60409.54</v>
          </cell>
          <cell r="H76">
            <v>26357.25</v>
          </cell>
          <cell r="I76">
            <v>86766.79</v>
          </cell>
          <cell r="J76">
            <v>98.14</v>
          </cell>
        </row>
        <row r="77">
          <cell r="C77" t="str">
            <v>益阳市资阳区学生资助管理中心</v>
          </cell>
          <cell r="D77">
            <v>341633</v>
          </cell>
          <cell r="E77">
            <v>250915.04</v>
          </cell>
          <cell r="F77">
            <v>592548.04</v>
          </cell>
          <cell r="G77">
            <v>293601.3</v>
          </cell>
          <cell r="H77">
            <v>231507.58</v>
          </cell>
          <cell r="I77">
            <v>525108.88</v>
          </cell>
          <cell r="J77">
            <v>88.62</v>
          </cell>
        </row>
        <row r="78">
          <cell r="C78" t="str">
            <v>益阳市赫山区学生资助管理中心</v>
          </cell>
          <cell r="D78">
            <v>456503.32</v>
          </cell>
          <cell r="E78">
            <v>161456.59</v>
          </cell>
          <cell r="F78">
            <v>617959.91</v>
          </cell>
          <cell r="G78">
            <v>443903.32</v>
          </cell>
          <cell r="H78">
            <v>157994.37</v>
          </cell>
          <cell r="I78">
            <v>601897.68999999994</v>
          </cell>
          <cell r="J78">
            <v>97.4</v>
          </cell>
        </row>
        <row r="79">
          <cell r="C79" t="str">
            <v>南县学生资助管理中心</v>
          </cell>
          <cell r="D79">
            <v>316956.99</v>
          </cell>
          <cell r="E79">
            <v>120497.56</v>
          </cell>
          <cell r="F79">
            <v>437454.55</v>
          </cell>
          <cell r="G79">
            <v>316956.99</v>
          </cell>
          <cell r="H79">
            <v>120497.56</v>
          </cell>
          <cell r="I79">
            <v>437454.55</v>
          </cell>
          <cell r="J79">
            <v>100</v>
          </cell>
        </row>
        <row r="80">
          <cell r="C80" t="str">
            <v>桃江县学生资助管理中心</v>
          </cell>
          <cell r="D80">
            <v>1276660.53</v>
          </cell>
          <cell r="E80">
            <v>678463.65</v>
          </cell>
          <cell r="F80">
            <v>1955124.18</v>
          </cell>
          <cell r="G80">
            <v>1242362.1100000001</v>
          </cell>
          <cell r="H80">
            <v>668959.64</v>
          </cell>
          <cell r="I80">
            <v>1911321.75</v>
          </cell>
          <cell r="J80">
            <v>97.76</v>
          </cell>
        </row>
        <row r="81">
          <cell r="C81" t="str">
            <v>安化县学生资助管理中心</v>
          </cell>
          <cell r="D81">
            <v>1183771.3400000001</v>
          </cell>
          <cell r="E81">
            <v>579779.5</v>
          </cell>
          <cell r="F81">
            <v>1763550.84</v>
          </cell>
          <cell r="G81">
            <v>1068232.04</v>
          </cell>
          <cell r="H81">
            <v>517919.53</v>
          </cell>
          <cell r="I81">
            <v>1586151.57</v>
          </cell>
          <cell r="J81">
            <v>89.94</v>
          </cell>
        </row>
        <row r="82">
          <cell r="C82" t="str">
            <v>沅江市学生资助管理中心</v>
          </cell>
          <cell r="D82">
            <v>240103.06</v>
          </cell>
          <cell r="E82">
            <v>77151.31</v>
          </cell>
          <cell r="F82">
            <v>317254.37</v>
          </cell>
          <cell r="G82">
            <v>240103.06</v>
          </cell>
          <cell r="H82">
            <v>77151.31</v>
          </cell>
          <cell r="I82">
            <v>317254.37</v>
          </cell>
          <cell r="J82">
            <v>100</v>
          </cell>
        </row>
        <row r="83">
          <cell r="C83" t="str">
            <v>郴州市北湖区学生资助管理中心</v>
          </cell>
          <cell r="D83">
            <v>354038.52</v>
          </cell>
          <cell r="E83">
            <v>118148.17</v>
          </cell>
          <cell r="F83">
            <v>472186.69</v>
          </cell>
          <cell r="G83">
            <v>299512.96000000002</v>
          </cell>
          <cell r="H83">
            <v>112878.23</v>
          </cell>
          <cell r="I83">
            <v>412391.19</v>
          </cell>
          <cell r="J83">
            <v>87.34</v>
          </cell>
        </row>
        <row r="84">
          <cell r="C84" t="str">
            <v>郴州市苏仙区学生资助管理中心</v>
          </cell>
          <cell r="D84">
            <v>273499.84999999998</v>
          </cell>
          <cell r="E84">
            <v>90067.55</v>
          </cell>
          <cell r="F84">
            <v>363567.4</v>
          </cell>
          <cell r="G84">
            <v>195654.61</v>
          </cell>
          <cell r="H84">
            <v>74155.19</v>
          </cell>
          <cell r="I84">
            <v>269809.8</v>
          </cell>
          <cell r="J84">
            <v>74.209999999999994</v>
          </cell>
        </row>
        <row r="85">
          <cell r="C85" t="str">
            <v>桂阳县教育局学生资助服务中心</v>
          </cell>
          <cell r="D85">
            <v>1145985.26</v>
          </cell>
          <cell r="E85">
            <v>398847.18</v>
          </cell>
          <cell r="F85">
            <v>1544832.44</v>
          </cell>
          <cell r="G85">
            <v>1036301.32</v>
          </cell>
          <cell r="H85">
            <v>383675.1</v>
          </cell>
          <cell r="I85">
            <v>1419976.42</v>
          </cell>
          <cell r="J85">
            <v>91.92</v>
          </cell>
        </row>
        <row r="86">
          <cell r="C86" t="str">
            <v>宜章县学生资助管理中心</v>
          </cell>
          <cell r="D86">
            <v>1580505.87</v>
          </cell>
          <cell r="E86">
            <v>781127.48</v>
          </cell>
          <cell r="F86">
            <v>2361633.35</v>
          </cell>
          <cell r="G86">
            <v>1261326.04</v>
          </cell>
          <cell r="H86">
            <v>658061.76</v>
          </cell>
          <cell r="I86">
            <v>1919387.8</v>
          </cell>
          <cell r="J86">
            <v>81.27</v>
          </cell>
        </row>
        <row r="87">
          <cell r="C87" t="str">
            <v>永兴县教育事务中心</v>
          </cell>
          <cell r="D87">
            <v>713988.03</v>
          </cell>
          <cell r="E87">
            <v>358155.13</v>
          </cell>
          <cell r="F87">
            <v>1072143.1599999999</v>
          </cell>
          <cell r="G87">
            <v>568743.05000000005</v>
          </cell>
          <cell r="H87">
            <v>317690.65999999997</v>
          </cell>
          <cell r="I87">
            <v>886433.71</v>
          </cell>
          <cell r="J87">
            <v>82.68</v>
          </cell>
        </row>
        <row r="88">
          <cell r="C88" t="str">
            <v>嘉禾县学生资助管理中心</v>
          </cell>
          <cell r="D88">
            <v>900421.15</v>
          </cell>
          <cell r="E88">
            <v>545554.13</v>
          </cell>
          <cell r="F88">
            <v>1445975.28</v>
          </cell>
          <cell r="G88">
            <v>832763.62</v>
          </cell>
          <cell r="H88">
            <v>524088.8</v>
          </cell>
          <cell r="I88">
            <v>1356852.42</v>
          </cell>
          <cell r="J88">
            <v>93.84</v>
          </cell>
        </row>
        <row r="89">
          <cell r="C89" t="str">
            <v>临武县学生资助管理中心</v>
          </cell>
          <cell r="D89">
            <v>460142.26</v>
          </cell>
          <cell r="E89">
            <v>203432.5</v>
          </cell>
          <cell r="F89">
            <v>663574.76</v>
          </cell>
          <cell r="G89">
            <v>451244.85</v>
          </cell>
          <cell r="H89">
            <v>198280.11</v>
          </cell>
          <cell r="I89">
            <v>649524.96</v>
          </cell>
          <cell r="J89">
            <v>97.88</v>
          </cell>
        </row>
        <row r="90">
          <cell r="C90" t="str">
            <v>汝城县学生资助管理中心</v>
          </cell>
          <cell r="D90">
            <v>563459.56000000006</v>
          </cell>
          <cell r="E90">
            <v>278342.37</v>
          </cell>
          <cell r="F90">
            <v>841801.93</v>
          </cell>
          <cell r="G90">
            <v>506795.25</v>
          </cell>
          <cell r="H90">
            <v>270320.87</v>
          </cell>
          <cell r="I90">
            <v>777116.12</v>
          </cell>
          <cell r="J90">
            <v>92.32</v>
          </cell>
        </row>
        <row r="91">
          <cell r="C91" t="str">
            <v>桂东县教育局学生资助股</v>
          </cell>
          <cell r="D91">
            <v>270607.83</v>
          </cell>
          <cell r="E91">
            <v>171660.01</v>
          </cell>
          <cell r="F91">
            <v>442267.84</v>
          </cell>
          <cell r="G91">
            <v>270607.83</v>
          </cell>
          <cell r="H91">
            <v>171660.01</v>
          </cell>
          <cell r="I91">
            <v>442267.84</v>
          </cell>
          <cell r="J91">
            <v>100</v>
          </cell>
        </row>
        <row r="92">
          <cell r="C92" t="str">
            <v>安仁县学生资助管理中心</v>
          </cell>
          <cell r="D92">
            <v>533864.25</v>
          </cell>
          <cell r="E92">
            <v>275069.08</v>
          </cell>
          <cell r="F92">
            <v>808933.33</v>
          </cell>
          <cell r="G92">
            <v>375154.84</v>
          </cell>
          <cell r="H92">
            <v>207988.95</v>
          </cell>
          <cell r="I92">
            <v>583143.79</v>
          </cell>
          <cell r="J92">
            <v>72.09</v>
          </cell>
        </row>
        <row r="93">
          <cell r="C93" t="str">
            <v>资兴市学生资助管理中心</v>
          </cell>
          <cell r="D93">
            <v>316369.55</v>
          </cell>
          <cell r="E93">
            <v>113503.39</v>
          </cell>
          <cell r="F93">
            <v>429872.94</v>
          </cell>
          <cell r="G93">
            <v>288052.38</v>
          </cell>
          <cell r="H93">
            <v>109044.8</v>
          </cell>
          <cell r="I93">
            <v>397097.18</v>
          </cell>
          <cell r="J93">
            <v>92.38</v>
          </cell>
        </row>
        <row r="94">
          <cell r="C94" t="str">
            <v>永州市零陵区学生资助管理中心</v>
          </cell>
          <cell r="D94">
            <v>1235317.27</v>
          </cell>
          <cell r="E94">
            <v>461929.04</v>
          </cell>
          <cell r="F94">
            <v>1697246.31</v>
          </cell>
          <cell r="G94">
            <v>954787.76</v>
          </cell>
          <cell r="H94">
            <v>382895.69</v>
          </cell>
          <cell r="I94">
            <v>1337683.45</v>
          </cell>
          <cell r="J94">
            <v>78.81</v>
          </cell>
        </row>
        <row r="95">
          <cell r="C95" t="str">
            <v>永州市冷水滩区学生资助管理中心</v>
          </cell>
          <cell r="D95">
            <v>767256.37</v>
          </cell>
          <cell r="E95">
            <v>404763.07</v>
          </cell>
          <cell r="F95">
            <v>1172019.44</v>
          </cell>
          <cell r="G95">
            <v>677611.62</v>
          </cell>
          <cell r="H95">
            <v>385959.24</v>
          </cell>
          <cell r="I95">
            <v>1063570.8600000001</v>
          </cell>
          <cell r="J95">
            <v>90.75</v>
          </cell>
        </row>
        <row r="96">
          <cell r="C96" t="str">
            <v>祁阳县学生资助管理中心</v>
          </cell>
          <cell r="D96">
            <v>1591916.25</v>
          </cell>
          <cell r="E96">
            <v>1034620.71</v>
          </cell>
          <cell r="F96">
            <v>2626536.96</v>
          </cell>
          <cell r="G96">
            <v>1396291.33</v>
          </cell>
          <cell r="H96">
            <v>958365.05</v>
          </cell>
          <cell r="I96">
            <v>2354656.38</v>
          </cell>
          <cell r="J96">
            <v>89.65</v>
          </cell>
        </row>
        <row r="97">
          <cell r="C97" t="str">
            <v>东安县学生资助管理中心</v>
          </cell>
          <cell r="D97">
            <v>1212940.8999999999</v>
          </cell>
          <cell r="E97">
            <v>640628.61</v>
          </cell>
          <cell r="F97">
            <v>1853569.51</v>
          </cell>
          <cell r="G97">
            <v>1067472.33</v>
          </cell>
          <cell r="H97">
            <v>587083.06999999995</v>
          </cell>
          <cell r="I97">
            <v>1654555.4</v>
          </cell>
          <cell r="J97">
            <v>89.26</v>
          </cell>
        </row>
        <row r="98">
          <cell r="C98" t="str">
            <v>双牌县学生资助管理中心</v>
          </cell>
          <cell r="D98">
            <v>549765.07999999996</v>
          </cell>
          <cell r="E98">
            <v>558579.13</v>
          </cell>
          <cell r="F98">
            <v>1108344.21</v>
          </cell>
          <cell r="G98">
            <v>549765.07999999996</v>
          </cell>
          <cell r="H98">
            <v>558579.13</v>
          </cell>
          <cell r="I98">
            <v>1108344.21</v>
          </cell>
          <cell r="J98">
            <v>100</v>
          </cell>
        </row>
        <row r="99">
          <cell r="C99" t="str">
            <v>道县学生资助管理中心</v>
          </cell>
          <cell r="D99">
            <v>2540198.2400000002</v>
          </cell>
          <cell r="E99">
            <v>1171383.72</v>
          </cell>
          <cell r="F99">
            <v>3711581.96</v>
          </cell>
          <cell r="G99">
            <v>1861372.46</v>
          </cell>
          <cell r="H99">
            <v>965301.6</v>
          </cell>
          <cell r="I99">
            <v>2826674.06</v>
          </cell>
          <cell r="J99">
            <v>76.16</v>
          </cell>
        </row>
        <row r="100">
          <cell r="C100" t="str">
            <v>江永县学生资助管理中心</v>
          </cell>
          <cell r="D100">
            <v>799785.2</v>
          </cell>
          <cell r="E100">
            <v>326649.65000000002</v>
          </cell>
          <cell r="F100">
            <v>1126434.8500000001</v>
          </cell>
          <cell r="G100">
            <v>717396.47999999998</v>
          </cell>
          <cell r="H100">
            <v>309790.99</v>
          </cell>
          <cell r="I100">
            <v>1027187.47</v>
          </cell>
          <cell r="J100">
            <v>91.19</v>
          </cell>
        </row>
        <row r="101">
          <cell r="C101" t="str">
            <v>宁远县学生资助管理中心</v>
          </cell>
          <cell r="D101">
            <v>3091111.59</v>
          </cell>
          <cell r="E101">
            <v>1799551.19</v>
          </cell>
          <cell r="F101">
            <v>4890662.78</v>
          </cell>
          <cell r="G101">
            <v>2976397.51</v>
          </cell>
          <cell r="H101">
            <v>1775024.9</v>
          </cell>
          <cell r="I101">
            <v>4751422.41</v>
          </cell>
          <cell r="J101">
            <v>97.15</v>
          </cell>
        </row>
        <row r="102">
          <cell r="C102" t="str">
            <v>蓝山县学生资助管理中心</v>
          </cell>
          <cell r="D102">
            <v>1216248.8</v>
          </cell>
          <cell r="E102">
            <v>507155.42</v>
          </cell>
          <cell r="F102">
            <v>1723404.22</v>
          </cell>
          <cell r="G102">
            <v>1167312.8799999999</v>
          </cell>
          <cell r="H102">
            <v>495962.19</v>
          </cell>
          <cell r="I102">
            <v>1663275.07</v>
          </cell>
          <cell r="J102">
            <v>96.51</v>
          </cell>
        </row>
        <row r="103">
          <cell r="C103" t="str">
            <v>新田县学生资助管理中心</v>
          </cell>
          <cell r="D103">
            <v>2217625.2200000002</v>
          </cell>
          <cell r="E103">
            <v>894728.99</v>
          </cell>
          <cell r="F103">
            <v>3112354.21</v>
          </cell>
          <cell r="G103">
            <v>1936297.66</v>
          </cell>
          <cell r="H103">
            <v>803727.02</v>
          </cell>
          <cell r="I103">
            <v>2740024.68</v>
          </cell>
          <cell r="J103">
            <v>88.04</v>
          </cell>
        </row>
        <row r="104">
          <cell r="C104" t="str">
            <v>江华瑶族自治县学生资助管理中心</v>
          </cell>
          <cell r="D104">
            <v>2156292.64</v>
          </cell>
          <cell r="E104">
            <v>1321840.55</v>
          </cell>
          <cell r="F104">
            <v>3478133.19</v>
          </cell>
          <cell r="G104">
            <v>1997758.74</v>
          </cell>
          <cell r="H104">
            <v>1268045.5</v>
          </cell>
          <cell r="I104">
            <v>3265804.24</v>
          </cell>
          <cell r="J104">
            <v>93.9</v>
          </cell>
        </row>
        <row r="105">
          <cell r="C105" t="str">
            <v>怀化市洪江区学生资助管理中心</v>
          </cell>
          <cell r="D105">
            <v>174060.5</v>
          </cell>
          <cell r="E105">
            <v>62829.84</v>
          </cell>
          <cell r="F105">
            <v>236890.34</v>
          </cell>
          <cell r="G105">
            <v>161282.72</v>
          </cell>
          <cell r="H105">
            <v>60477.59</v>
          </cell>
          <cell r="I105">
            <v>221760.31</v>
          </cell>
          <cell r="J105">
            <v>93.61</v>
          </cell>
        </row>
        <row r="106">
          <cell r="C106" t="str">
            <v>怀化市鹤城区学生资助管理中心</v>
          </cell>
          <cell r="D106">
            <v>309108.2</v>
          </cell>
          <cell r="E106">
            <v>128417.36</v>
          </cell>
          <cell r="F106">
            <v>437525.56</v>
          </cell>
          <cell r="G106">
            <v>211620.76</v>
          </cell>
          <cell r="H106">
            <v>98729.58</v>
          </cell>
          <cell r="I106">
            <v>310350.34000000003</v>
          </cell>
          <cell r="J106">
            <v>70.930000000000007</v>
          </cell>
        </row>
        <row r="107">
          <cell r="C107" t="str">
            <v>中方县学生资助管理中心</v>
          </cell>
          <cell r="D107">
            <v>229933.62</v>
          </cell>
          <cell r="E107">
            <v>166904.53</v>
          </cell>
          <cell r="F107">
            <v>396838.15</v>
          </cell>
          <cell r="G107">
            <v>229933.62</v>
          </cell>
          <cell r="H107">
            <v>166904.53</v>
          </cell>
          <cell r="I107">
            <v>396838.15</v>
          </cell>
          <cell r="J107">
            <v>100</v>
          </cell>
        </row>
        <row r="108">
          <cell r="C108" t="str">
            <v>沅陵县学生资助管理中心</v>
          </cell>
          <cell r="D108">
            <v>700710.59</v>
          </cell>
          <cell r="E108">
            <v>372104.47</v>
          </cell>
          <cell r="F108">
            <v>1072815.06</v>
          </cell>
          <cell r="G108">
            <v>566237.56999999995</v>
          </cell>
          <cell r="H108">
            <v>315179.59999999998</v>
          </cell>
          <cell r="I108">
            <v>881417.17</v>
          </cell>
          <cell r="J108">
            <v>82.16</v>
          </cell>
        </row>
        <row r="109">
          <cell r="C109" t="str">
            <v>辰溪县学生资助管理中心</v>
          </cell>
          <cell r="D109">
            <v>540681.15</v>
          </cell>
          <cell r="E109">
            <v>265580.21000000002</v>
          </cell>
          <cell r="F109">
            <v>806261.36</v>
          </cell>
          <cell r="G109">
            <v>493547.17</v>
          </cell>
          <cell r="H109">
            <v>254825.68</v>
          </cell>
          <cell r="I109">
            <v>748372.85</v>
          </cell>
          <cell r="J109">
            <v>92.82</v>
          </cell>
        </row>
        <row r="110">
          <cell r="C110" t="str">
            <v>溆浦县学生资助管理中心</v>
          </cell>
          <cell r="D110">
            <v>732594.85</v>
          </cell>
          <cell r="E110">
            <v>317549.11</v>
          </cell>
          <cell r="F110">
            <v>1050143.96</v>
          </cell>
          <cell r="G110">
            <v>533968.41</v>
          </cell>
          <cell r="H110">
            <v>262988.92</v>
          </cell>
          <cell r="I110">
            <v>796957.33</v>
          </cell>
          <cell r="J110">
            <v>75.89</v>
          </cell>
        </row>
        <row r="111">
          <cell r="C111" t="str">
            <v>会同县学生资助管理中心</v>
          </cell>
          <cell r="D111">
            <v>566074.46</v>
          </cell>
          <cell r="E111">
            <v>258895.24</v>
          </cell>
          <cell r="F111">
            <v>824969.7</v>
          </cell>
          <cell r="G111">
            <v>420733.55</v>
          </cell>
          <cell r="H111">
            <v>214836.26</v>
          </cell>
          <cell r="I111">
            <v>635569.81000000006</v>
          </cell>
          <cell r="J111">
            <v>77.040000000000006</v>
          </cell>
        </row>
        <row r="112">
          <cell r="C112" t="str">
            <v>麻阳苗族自治县学生资助管理中心</v>
          </cell>
          <cell r="D112">
            <v>1325193.56</v>
          </cell>
          <cell r="E112">
            <v>691290.27</v>
          </cell>
          <cell r="F112">
            <v>2016483.83</v>
          </cell>
          <cell r="G112">
            <v>1148395.75</v>
          </cell>
          <cell r="H112">
            <v>630591.32999999996</v>
          </cell>
          <cell r="I112">
            <v>1778987.08</v>
          </cell>
          <cell r="J112">
            <v>88.22</v>
          </cell>
        </row>
        <row r="113">
          <cell r="C113" t="str">
            <v>新晃侗族自治县学生资助管理中心</v>
          </cell>
          <cell r="D113">
            <v>744197.18</v>
          </cell>
          <cell r="E113">
            <v>343106.84</v>
          </cell>
          <cell r="F113">
            <v>1087304.02</v>
          </cell>
          <cell r="G113">
            <v>611743.88</v>
          </cell>
          <cell r="H113">
            <v>304090.65000000002</v>
          </cell>
          <cell r="I113">
            <v>915834.53</v>
          </cell>
          <cell r="J113">
            <v>84.23</v>
          </cell>
        </row>
        <row r="114">
          <cell r="C114" t="str">
            <v>芷江侗族自治县学生资助管理中心</v>
          </cell>
          <cell r="D114">
            <v>588121.36</v>
          </cell>
          <cell r="E114">
            <v>527359.66</v>
          </cell>
          <cell r="F114">
            <v>1115481.02</v>
          </cell>
          <cell r="G114">
            <v>528064.47</v>
          </cell>
          <cell r="H114">
            <v>488207.54</v>
          </cell>
          <cell r="I114">
            <v>1016272.01</v>
          </cell>
          <cell r="J114">
            <v>91.11</v>
          </cell>
        </row>
        <row r="115">
          <cell r="C115" t="str">
            <v>靖州苗族侗族自治县学生资助管理中心</v>
          </cell>
          <cell r="D115">
            <v>492078.43</v>
          </cell>
          <cell r="E115">
            <v>235988.3</v>
          </cell>
          <cell r="F115">
            <v>728066.73</v>
          </cell>
          <cell r="G115">
            <v>465459.38</v>
          </cell>
          <cell r="H115">
            <v>229563.68</v>
          </cell>
          <cell r="I115">
            <v>695023.06</v>
          </cell>
          <cell r="J115">
            <v>95.46</v>
          </cell>
        </row>
        <row r="116">
          <cell r="C116" t="str">
            <v>通道县学生资助管理中心</v>
          </cell>
          <cell r="D116">
            <v>481576.9</v>
          </cell>
          <cell r="E116">
            <v>279470.17</v>
          </cell>
          <cell r="F116">
            <v>761047.07</v>
          </cell>
          <cell r="G116">
            <v>384115.75</v>
          </cell>
          <cell r="H116">
            <v>257071.4</v>
          </cell>
          <cell r="I116">
            <v>641187.15</v>
          </cell>
          <cell r="J116">
            <v>84.25</v>
          </cell>
        </row>
        <row r="117">
          <cell r="C117" t="str">
            <v>洪江市学生资助管理中心</v>
          </cell>
          <cell r="D117">
            <v>2108322.5699999998</v>
          </cell>
          <cell r="E117">
            <v>656826</v>
          </cell>
          <cell r="F117">
            <v>2765148.57</v>
          </cell>
          <cell r="G117">
            <v>1293816.46</v>
          </cell>
          <cell r="H117">
            <v>451546.89</v>
          </cell>
          <cell r="I117">
            <v>1745363.35</v>
          </cell>
          <cell r="J117">
            <v>63.12</v>
          </cell>
        </row>
        <row r="118">
          <cell r="C118" t="str">
            <v>娄底市娄星区学生资助管理中心</v>
          </cell>
          <cell r="D118">
            <v>435521.99</v>
          </cell>
          <cell r="E118">
            <v>181905.67</v>
          </cell>
          <cell r="F118">
            <v>617427.66</v>
          </cell>
          <cell r="G118">
            <v>407695.77</v>
          </cell>
          <cell r="H118">
            <v>174882.91</v>
          </cell>
          <cell r="I118">
            <v>582578.68000000005</v>
          </cell>
          <cell r="J118">
            <v>94.36</v>
          </cell>
        </row>
        <row r="119">
          <cell r="C119" t="str">
            <v>双峰县学生资助管理中心</v>
          </cell>
          <cell r="D119">
            <v>1109412.5</v>
          </cell>
          <cell r="E119">
            <v>445927.92</v>
          </cell>
          <cell r="F119">
            <v>1555340.42</v>
          </cell>
          <cell r="G119">
            <v>894128.69</v>
          </cell>
          <cell r="H119">
            <v>391461.16</v>
          </cell>
          <cell r="I119">
            <v>1285589.8500000001</v>
          </cell>
          <cell r="J119">
            <v>82.66</v>
          </cell>
        </row>
        <row r="120">
          <cell r="C120" t="str">
            <v>新化县学生资助管理中心</v>
          </cell>
          <cell r="D120">
            <v>1833903.11</v>
          </cell>
          <cell r="E120">
            <v>877094.38</v>
          </cell>
          <cell r="F120">
            <v>2710997.49</v>
          </cell>
          <cell r="G120">
            <v>1570593.3</v>
          </cell>
          <cell r="H120">
            <v>792601.42</v>
          </cell>
          <cell r="I120">
            <v>2363194.7200000002</v>
          </cell>
          <cell r="J120">
            <v>87.17</v>
          </cell>
        </row>
        <row r="121">
          <cell r="C121" t="str">
            <v>冷水江市学生资助管理中心</v>
          </cell>
          <cell r="D121">
            <v>516676.65</v>
          </cell>
          <cell r="E121">
            <v>189018.25</v>
          </cell>
          <cell r="F121">
            <v>705694.9</v>
          </cell>
          <cell r="G121">
            <v>495629.04</v>
          </cell>
          <cell r="H121">
            <v>181746.73</v>
          </cell>
          <cell r="I121">
            <v>677375.77</v>
          </cell>
          <cell r="J121">
            <v>95.99</v>
          </cell>
        </row>
        <row r="122">
          <cell r="C122" t="str">
            <v>涟源市学生资助管理中心</v>
          </cell>
          <cell r="D122">
            <v>2401474.02</v>
          </cell>
          <cell r="E122">
            <v>911345.79</v>
          </cell>
          <cell r="F122">
            <v>3312819.81</v>
          </cell>
          <cell r="G122">
            <v>2285984.0699999998</v>
          </cell>
          <cell r="H122">
            <v>896295.26</v>
          </cell>
          <cell r="I122">
            <v>3182279.33</v>
          </cell>
          <cell r="J122">
            <v>96.06</v>
          </cell>
        </row>
        <row r="123">
          <cell r="C123" t="str">
            <v>吉首市学生资助管理中心</v>
          </cell>
          <cell r="D123">
            <v>1970668.09</v>
          </cell>
          <cell r="E123">
            <v>798978.18</v>
          </cell>
          <cell r="F123">
            <v>2769646.27</v>
          </cell>
          <cell r="G123">
            <v>1750408.09</v>
          </cell>
          <cell r="H123">
            <v>739147.53</v>
          </cell>
          <cell r="I123">
            <v>2489555.62</v>
          </cell>
          <cell r="J123">
            <v>89.89</v>
          </cell>
        </row>
        <row r="124">
          <cell r="C124" t="str">
            <v>泸溪县学生资助管理中心</v>
          </cell>
          <cell r="D124">
            <v>2026546.59</v>
          </cell>
          <cell r="E124">
            <v>927684.08</v>
          </cell>
          <cell r="F124">
            <v>2954230.67</v>
          </cell>
          <cell r="G124">
            <v>1901505.33</v>
          </cell>
          <cell r="H124">
            <v>891655.08</v>
          </cell>
          <cell r="I124">
            <v>2793160.41</v>
          </cell>
          <cell r="J124">
            <v>94.55</v>
          </cell>
        </row>
        <row r="125">
          <cell r="C125" t="str">
            <v>凤凰县学生资助管理中心</v>
          </cell>
          <cell r="D125">
            <v>2294275.87</v>
          </cell>
          <cell r="E125">
            <v>852567.16</v>
          </cell>
          <cell r="F125">
            <v>3146843.03</v>
          </cell>
          <cell r="G125">
            <v>2147958.9500000002</v>
          </cell>
          <cell r="H125">
            <v>812546.56000000006</v>
          </cell>
          <cell r="I125">
            <v>2960505.51</v>
          </cell>
          <cell r="J125">
            <v>94.08</v>
          </cell>
        </row>
        <row r="126">
          <cell r="C126" t="str">
            <v>花垣县学生资助管理中心</v>
          </cell>
          <cell r="D126">
            <v>2150645.83</v>
          </cell>
          <cell r="E126">
            <v>1022265.8</v>
          </cell>
          <cell r="F126">
            <v>3172911.63</v>
          </cell>
          <cell r="G126">
            <v>2081424.48</v>
          </cell>
          <cell r="H126">
            <v>1005704.81</v>
          </cell>
          <cell r="I126">
            <v>3087129.29</v>
          </cell>
          <cell r="J126">
            <v>97.3</v>
          </cell>
        </row>
        <row r="127">
          <cell r="C127" t="str">
            <v>保靖县学生资助管理中心</v>
          </cell>
          <cell r="D127">
            <v>2050036.36</v>
          </cell>
          <cell r="E127">
            <v>944761.32</v>
          </cell>
          <cell r="F127">
            <v>2994797.68</v>
          </cell>
          <cell r="G127">
            <v>1887458.22</v>
          </cell>
          <cell r="H127">
            <v>899155.28</v>
          </cell>
          <cell r="I127">
            <v>2786613.5</v>
          </cell>
          <cell r="J127">
            <v>93.05</v>
          </cell>
        </row>
        <row r="128">
          <cell r="C128" t="str">
            <v>古丈县学生资助管理中心</v>
          </cell>
          <cell r="D128">
            <v>1432207.71</v>
          </cell>
          <cell r="E128">
            <v>492321.22</v>
          </cell>
          <cell r="F128">
            <v>1924528.93</v>
          </cell>
          <cell r="G128">
            <v>1432207.71</v>
          </cell>
          <cell r="H128">
            <v>492321.22</v>
          </cell>
          <cell r="I128">
            <v>1924528.93</v>
          </cell>
          <cell r="J128">
            <v>100</v>
          </cell>
        </row>
        <row r="129">
          <cell r="C129" t="str">
            <v>永顺县学生资助管理中心</v>
          </cell>
          <cell r="D129">
            <v>2750170.2</v>
          </cell>
          <cell r="E129">
            <v>1283286.54</v>
          </cell>
          <cell r="F129">
            <v>4033456.74</v>
          </cell>
          <cell r="G129">
            <v>2568118.69</v>
          </cell>
          <cell r="H129">
            <v>1213258.3400000001</v>
          </cell>
          <cell r="I129">
            <v>3781377.03</v>
          </cell>
          <cell r="J129">
            <v>93.75</v>
          </cell>
        </row>
        <row r="130">
          <cell r="C130" t="str">
            <v>龙山县学生资助管理中心</v>
          </cell>
          <cell r="D130">
            <v>2693094.91</v>
          </cell>
          <cell r="E130">
            <v>1187040.47</v>
          </cell>
          <cell r="F130">
            <v>3880135.38</v>
          </cell>
          <cell r="G130">
            <v>2503175.0699999998</v>
          </cell>
          <cell r="H130">
            <v>1132697.8</v>
          </cell>
          <cell r="I130">
            <v>3635872.87</v>
          </cell>
          <cell r="J130">
            <v>93.7</v>
          </cell>
        </row>
      </sheetData>
      <sheetData sheetId="2">
        <row r="5">
          <cell r="B5" t="str">
            <v>长沙市学生资助管理中心</v>
          </cell>
          <cell r="D5" t="str">
            <v>未申报</v>
          </cell>
        </row>
        <row r="6">
          <cell r="B6" t="str">
            <v>长沙县学生资助中心</v>
          </cell>
          <cell r="D6" t="str">
            <v>未申报</v>
          </cell>
        </row>
        <row r="7">
          <cell r="B7" t="str">
            <v>长沙市望城区学生资助管理中心</v>
          </cell>
          <cell r="D7" t="str">
            <v>未申报</v>
          </cell>
        </row>
        <row r="8">
          <cell r="B8" t="str">
            <v>宁乡县学生资助管理中心</v>
          </cell>
          <cell r="D8" t="str">
            <v>未申报</v>
          </cell>
        </row>
        <row r="9">
          <cell r="B9" t="str">
            <v>浏阳市学生资助管理中心</v>
          </cell>
          <cell r="C9" t="str">
            <v>通过</v>
          </cell>
        </row>
        <row r="10">
          <cell r="B10" t="str">
            <v>株洲市学生资助管理中心</v>
          </cell>
          <cell r="C10" t="str">
            <v>通过</v>
          </cell>
        </row>
        <row r="11">
          <cell r="B11" t="str">
            <v>株洲县学生资助管理中心</v>
          </cell>
          <cell r="D11" t="str">
            <v>未申报</v>
          </cell>
        </row>
        <row r="12">
          <cell r="B12" t="str">
            <v>攸县学生资助管理中心</v>
          </cell>
          <cell r="D12" t="str">
            <v>未申报</v>
          </cell>
        </row>
        <row r="13">
          <cell r="B13" t="str">
            <v>茶陵县学生资助管理中心</v>
          </cell>
          <cell r="C13" t="str">
            <v>通过</v>
          </cell>
        </row>
        <row r="14">
          <cell r="B14" t="str">
            <v>炎陵县学生资助管理中心</v>
          </cell>
          <cell r="C14" t="str">
            <v>通过</v>
          </cell>
        </row>
        <row r="15">
          <cell r="B15" t="str">
            <v>醴陵市学生资助管理中心</v>
          </cell>
          <cell r="C15" t="str">
            <v>通过</v>
          </cell>
        </row>
        <row r="16">
          <cell r="B16" t="str">
            <v>湘潭市学生资助管理中心</v>
          </cell>
          <cell r="D16" t="str">
            <v>未申报</v>
          </cell>
        </row>
        <row r="17">
          <cell r="B17" t="str">
            <v>湘潭县学生资助管理中心</v>
          </cell>
          <cell r="D17" t="str">
            <v>未申报</v>
          </cell>
        </row>
        <row r="18">
          <cell r="B18" t="str">
            <v>湘乡市学生资助管理中心</v>
          </cell>
          <cell r="D18" t="str">
            <v>未申报</v>
          </cell>
        </row>
        <row r="19">
          <cell r="B19" t="str">
            <v>韶山市学生资助管理中心</v>
          </cell>
          <cell r="C19" t="str">
            <v>通过</v>
          </cell>
        </row>
        <row r="20">
          <cell r="B20" t="str">
            <v>衡阳市珠晖区学生资助事务中心</v>
          </cell>
          <cell r="C20" t="str">
            <v>通过</v>
          </cell>
        </row>
        <row r="21">
          <cell r="B21" t="str">
            <v>衡阳市雁峰区学生资助服务站</v>
          </cell>
          <cell r="D21" t="str">
            <v>未申报</v>
          </cell>
        </row>
        <row r="22">
          <cell r="B22" t="str">
            <v>石鼓区学生资助管理中心</v>
          </cell>
          <cell r="D22" t="str">
            <v>未申报</v>
          </cell>
        </row>
        <row r="23">
          <cell r="B23" t="str">
            <v>蒸湘区学生资助管理中心</v>
          </cell>
          <cell r="C23" t="str">
            <v>通过</v>
          </cell>
        </row>
        <row r="24">
          <cell r="B24" t="str">
            <v>衡阳市南岳区学生资助管理中心</v>
          </cell>
          <cell r="C24" t="str">
            <v>通过</v>
          </cell>
        </row>
        <row r="25">
          <cell r="B25" t="str">
            <v>衡阳县学生资助管理中心</v>
          </cell>
          <cell r="C25" t="str">
            <v>通过</v>
          </cell>
        </row>
        <row r="26">
          <cell r="B26" t="str">
            <v>衡南县学生资助管理中心</v>
          </cell>
          <cell r="C26" t="str">
            <v>通过</v>
          </cell>
        </row>
        <row r="27">
          <cell r="B27" t="str">
            <v>衡山县学生资助管理中心</v>
          </cell>
          <cell r="C27" t="str">
            <v>通过</v>
          </cell>
        </row>
        <row r="28">
          <cell r="B28" t="str">
            <v>衡东县学生资助管理中心</v>
          </cell>
          <cell r="C28" t="str">
            <v>通过</v>
          </cell>
        </row>
        <row r="29">
          <cell r="B29" t="str">
            <v>祁东县学生资助管理中心</v>
          </cell>
          <cell r="C29" t="str">
            <v>通过</v>
          </cell>
        </row>
        <row r="30">
          <cell r="B30" t="str">
            <v>耒阳市学生资助管理中心</v>
          </cell>
          <cell r="C30" t="str">
            <v>通过</v>
          </cell>
        </row>
        <row r="31">
          <cell r="B31" t="str">
            <v>常宁市学生资助管理中心</v>
          </cell>
          <cell r="C31" t="str">
            <v>通过</v>
          </cell>
        </row>
        <row r="32">
          <cell r="B32" t="str">
            <v>邵阳市双清区学生资助管理中心</v>
          </cell>
          <cell r="C32" t="str">
            <v>通过</v>
          </cell>
        </row>
        <row r="33">
          <cell r="B33" t="str">
            <v>邵阳市大祥区学生资助管理中心</v>
          </cell>
          <cell r="C33" t="str">
            <v>通过</v>
          </cell>
        </row>
        <row r="34">
          <cell r="B34" t="str">
            <v>邵阳市北塔区学生资助管理中心</v>
          </cell>
          <cell r="C34" t="str">
            <v>通过</v>
          </cell>
        </row>
        <row r="35">
          <cell r="B35" t="str">
            <v>邵东市学生资助管理中心</v>
          </cell>
          <cell r="C35" t="str">
            <v>通过</v>
          </cell>
        </row>
        <row r="36">
          <cell r="B36" t="str">
            <v>新邵县学生资助管理中心</v>
          </cell>
          <cell r="C36" t="str">
            <v>通过</v>
          </cell>
        </row>
        <row r="37">
          <cell r="B37" t="str">
            <v>邵阳县学生资助管理中心</v>
          </cell>
          <cell r="C37" t="str">
            <v>通过</v>
          </cell>
        </row>
        <row r="38">
          <cell r="B38" t="str">
            <v>隆回县学生资助服务中心</v>
          </cell>
          <cell r="C38" t="str">
            <v>通过</v>
          </cell>
        </row>
        <row r="39">
          <cell r="B39" t="str">
            <v>洞口县学生资助管理中心</v>
          </cell>
          <cell r="C39" t="str">
            <v>通过</v>
          </cell>
        </row>
        <row r="40">
          <cell r="B40" t="str">
            <v>绥宁县学生资助管理中心</v>
          </cell>
          <cell r="C40" t="str">
            <v>通过</v>
          </cell>
        </row>
        <row r="41">
          <cell r="B41" t="str">
            <v>新宁县学生资助管理中心</v>
          </cell>
          <cell r="C41" t="str">
            <v>通过</v>
          </cell>
        </row>
        <row r="42">
          <cell r="B42" t="str">
            <v>城步苗族自治县学生资助管理中心</v>
          </cell>
          <cell r="C42" t="str">
            <v>通过</v>
          </cell>
        </row>
        <row r="43">
          <cell r="B43" t="str">
            <v>武冈市学生资助管理中心</v>
          </cell>
          <cell r="C43" t="str">
            <v>通过</v>
          </cell>
        </row>
        <row r="44">
          <cell r="B44" t="str">
            <v>岳阳市南湖新区学生资助管理中心</v>
          </cell>
          <cell r="D44" t="str">
            <v>未申报</v>
          </cell>
        </row>
        <row r="45">
          <cell r="B45" t="str">
            <v>岳阳市经济技术开发区学生资助管理中心</v>
          </cell>
          <cell r="D45" t="str">
            <v>未申报</v>
          </cell>
        </row>
        <row r="46">
          <cell r="B46" t="str">
            <v>岳阳市岳阳楼区教育资助服务中心</v>
          </cell>
          <cell r="C46" t="str">
            <v>通过</v>
          </cell>
        </row>
        <row r="47">
          <cell r="B47" t="str">
            <v>岳阳市屈原管理区学生资助管理中心</v>
          </cell>
          <cell r="D47" t="str">
            <v>未申报</v>
          </cell>
        </row>
        <row r="48">
          <cell r="B48" t="str">
            <v>岳阳市云溪区学生资助管理中心</v>
          </cell>
          <cell r="D48" t="str">
            <v>未申报</v>
          </cell>
        </row>
        <row r="49">
          <cell r="B49" t="str">
            <v>岳阳市君山区学生资助管理中心</v>
          </cell>
          <cell r="C49" t="str">
            <v>通过</v>
          </cell>
        </row>
        <row r="50">
          <cell r="B50" t="str">
            <v>岳阳县学生资助服务中心</v>
          </cell>
          <cell r="D50" t="str">
            <v>未申报</v>
          </cell>
        </row>
        <row r="51">
          <cell r="B51" t="str">
            <v>华容县学生资助管理中心</v>
          </cell>
          <cell r="C51" t="str">
            <v>通过</v>
          </cell>
        </row>
        <row r="52">
          <cell r="B52" t="str">
            <v>湘阴县学生资助管理中心</v>
          </cell>
          <cell r="D52" t="str">
            <v>未申报</v>
          </cell>
        </row>
        <row r="53">
          <cell r="B53" t="str">
            <v>平江县学生资助管理中心</v>
          </cell>
          <cell r="C53" t="str">
            <v>通过</v>
          </cell>
        </row>
        <row r="54">
          <cell r="B54" t="str">
            <v>汨罗市学生资助管理中心</v>
          </cell>
          <cell r="C54" t="str">
            <v>通过</v>
          </cell>
        </row>
        <row r="55">
          <cell r="B55" t="str">
            <v>临湘市学生资助管理中心</v>
          </cell>
          <cell r="C55" t="str">
            <v>通过</v>
          </cell>
        </row>
        <row r="56">
          <cell r="B56" t="str">
            <v>常德市经济技术开发区学生资助管理中心</v>
          </cell>
          <cell r="D56" t="str">
            <v>未申报</v>
          </cell>
        </row>
        <row r="57">
          <cell r="B57" t="str">
            <v>常德市西洞庭管理区学生资助管理中心</v>
          </cell>
          <cell r="D57" t="str">
            <v>未申报</v>
          </cell>
        </row>
        <row r="58">
          <cell r="B58" t="str">
            <v>常德市柳叶湖旅游度假区学生资助管理中心</v>
          </cell>
          <cell r="D58" t="str">
            <v>未申报</v>
          </cell>
        </row>
        <row r="59">
          <cell r="B59" t="str">
            <v>常德市武陵区学生资助管理中心</v>
          </cell>
          <cell r="D59" t="str">
            <v>未申报</v>
          </cell>
        </row>
        <row r="60">
          <cell r="B60" t="str">
            <v>常德市鼎城区学生资助管理中心</v>
          </cell>
          <cell r="C60" t="str">
            <v>通过</v>
          </cell>
        </row>
        <row r="61">
          <cell r="B61" t="str">
            <v>安乡县学生资助管理中心</v>
          </cell>
          <cell r="D61" t="str">
            <v>未申报</v>
          </cell>
        </row>
        <row r="62">
          <cell r="B62" t="str">
            <v>汉寿县学生资助管理中心</v>
          </cell>
          <cell r="C62" t="str">
            <v>通过</v>
          </cell>
        </row>
        <row r="63">
          <cell r="B63" t="str">
            <v>常德市西湖管理区学生资助管理中心</v>
          </cell>
          <cell r="D63" t="str">
            <v>未申报</v>
          </cell>
        </row>
        <row r="64">
          <cell r="B64" t="str">
            <v>澧县学生资助管理中心</v>
          </cell>
          <cell r="C64" t="str">
            <v>通过</v>
          </cell>
        </row>
        <row r="65">
          <cell r="B65" t="str">
            <v>临澧县学生资助管理中心</v>
          </cell>
          <cell r="D65" t="str">
            <v>未申报</v>
          </cell>
        </row>
        <row r="66">
          <cell r="B66" t="str">
            <v>桃源县学生资助管理中心</v>
          </cell>
          <cell r="C66" t="str">
            <v>通过</v>
          </cell>
        </row>
        <row r="67">
          <cell r="B67" t="str">
            <v>常德市桃花源旅游管理区学生资助管理中心</v>
          </cell>
          <cell r="D67" t="str">
            <v>未申报</v>
          </cell>
        </row>
        <row r="68">
          <cell r="B68" t="str">
            <v>石门县学生资助管理中心</v>
          </cell>
          <cell r="C68" t="str">
            <v>通过</v>
          </cell>
        </row>
        <row r="69">
          <cell r="B69" t="str">
            <v>津市市学生资助管理中心</v>
          </cell>
          <cell r="D69" t="str">
            <v>未申报</v>
          </cell>
        </row>
        <row r="70">
          <cell r="B70" t="str">
            <v>张家界市永定区学生资助管理中心</v>
          </cell>
          <cell r="C70" t="str">
            <v>通过</v>
          </cell>
        </row>
        <row r="71">
          <cell r="B71" t="str">
            <v>张家界市武陵源区学生资助管理中心</v>
          </cell>
          <cell r="C71" t="str">
            <v>通过</v>
          </cell>
        </row>
        <row r="72">
          <cell r="B72" t="str">
            <v>慈利县学生资助管理中心</v>
          </cell>
          <cell r="C72" t="str">
            <v>通过</v>
          </cell>
        </row>
        <row r="73">
          <cell r="B73" t="str">
            <v>桑植县学生资助管理中心</v>
          </cell>
          <cell r="C73" t="str">
            <v>通过</v>
          </cell>
        </row>
        <row r="74">
          <cell r="B74" t="str">
            <v>益阳市大通湖区学生资助管理中心</v>
          </cell>
          <cell r="D74" t="str">
            <v>未申报</v>
          </cell>
        </row>
        <row r="75">
          <cell r="B75" t="str">
            <v>益阳市资阳区学生资助管理中心</v>
          </cell>
          <cell r="C75" t="str">
            <v>通过</v>
          </cell>
        </row>
        <row r="76">
          <cell r="B76" t="str">
            <v>益阳市赫山区学生资助管理中心</v>
          </cell>
          <cell r="C76" t="str">
            <v>通过</v>
          </cell>
        </row>
        <row r="77">
          <cell r="B77" t="str">
            <v>南县学生资助管理中心</v>
          </cell>
          <cell r="C77" t="str">
            <v>通过</v>
          </cell>
        </row>
        <row r="78">
          <cell r="B78" t="str">
            <v>桃江县学生资助管理中心</v>
          </cell>
          <cell r="C78" t="str">
            <v>通过</v>
          </cell>
        </row>
        <row r="79">
          <cell r="B79" t="str">
            <v>安化县学生资助管理中心</v>
          </cell>
          <cell r="C79" t="str">
            <v>通过</v>
          </cell>
        </row>
        <row r="80">
          <cell r="B80" t="str">
            <v>沅江市学生资助管理中心</v>
          </cell>
          <cell r="C80" t="str">
            <v>通过</v>
          </cell>
        </row>
        <row r="81">
          <cell r="B81" t="str">
            <v>郴州市北湖区学生资助管理中心</v>
          </cell>
          <cell r="D81" t="str">
            <v>未申报</v>
          </cell>
        </row>
        <row r="82">
          <cell r="B82" t="str">
            <v>郴州市苏仙区学生资助管理中心</v>
          </cell>
          <cell r="D82" t="str">
            <v>未申报</v>
          </cell>
        </row>
        <row r="83">
          <cell r="B83" t="str">
            <v>桂阳县教育局学生资助服务中心</v>
          </cell>
          <cell r="C83" t="str">
            <v>通过</v>
          </cell>
        </row>
        <row r="84">
          <cell r="B84" t="str">
            <v>宜章县学生资助管理中心</v>
          </cell>
          <cell r="D84" t="str">
            <v>未申报</v>
          </cell>
        </row>
        <row r="85">
          <cell r="B85" t="str">
            <v>永兴县教育事务中心</v>
          </cell>
          <cell r="D85" t="str">
            <v>未申报</v>
          </cell>
        </row>
        <row r="86">
          <cell r="B86" t="str">
            <v>嘉禾县学生资助管理中心</v>
          </cell>
          <cell r="C86" t="str">
            <v>通过</v>
          </cell>
        </row>
        <row r="87">
          <cell r="B87" t="str">
            <v>临武县学生资助管理中心</v>
          </cell>
          <cell r="D87" t="str">
            <v>未申报</v>
          </cell>
        </row>
        <row r="88">
          <cell r="B88" t="str">
            <v>汝城县学生资助管理中心</v>
          </cell>
          <cell r="C88" t="str">
            <v>通过</v>
          </cell>
        </row>
        <row r="89">
          <cell r="B89" t="str">
            <v>桂东县教育局学生资助股</v>
          </cell>
          <cell r="C89" t="str">
            <v>通过</v>
          </cell>
        </row>
        <row r="90">
          <cell r="B90" t="str">
            <v>安仁县学生资助管理中心</v>
          </cell>
          <cell r="D90" t="str">
            <v>未申报</v>
          </cell>
        </row>
        <row r="91">
          <cell r="B91" t="str">
            <v>资兴市学生资助管理中心</v>
          </cell>
          <cell r="D91" t="str">
            <v>未申报</v>
          </cell>
        </row>
        <row r="92">
          <cell r="B92" t="str">
            <v>永州市零陵区学生资助管理中心</v>
          </cell>
          <cell r="C92" t="str">
            <v>通过</v>
          </cell>
        </row>
        <row r="93">
          <cell r="B93" t="str">
            <v>永州市冷水滩区学生资助管理中心</v>
          </cell>
          <cell r="C93" t="str">
            <v>通过</v>
          </cell>
        </row>
        <row r="94">
          <cell r="B94" t="str">
            <v>祁阳县学生资助管理中心</v>
          </cell>
          <cell r="C94" t="str">
            <v>通过</v>
          </cell>
        </row>
        <row r="95">
          <cell r="B95" t="str">
            <v>东安县学生资助管理中心</v>
          </cell>
          <cell r="C95" t="str">
            <v>通过</v>
          </cell>
        </row>
        <row r="96">
          <cell r="B96" t="str">
            <v>双牌县学生资助管理中心</v>
          </cell>
          <cell r="C96" t="str">
            <v>通过</v>
          </cell>
        </row>
        <row r="97">
          <cell r="B97" t="str">
            <v>道县学生资助管理中心</v>
          </cell>
          <cell r="C97" t="str">
            <v>通过</v>
          </cell>
        </row>
        <row r="98">
          <cell r="B98" t="str">
            <v>江永县学生资助管理中心</v>
          </cell>
          <cell r="D98" t="str">
            <v>未申报</v>
          </cell>
        </row>
        <row r="99">
          <cell r="B99" t="str">
            <v>宁远县学生资助管理中心</v>
          </cell>
          <cell r="C99" t="str">
            <v>通过</v>
          </cell>
        </row>
        <row r="100">
          <cell r="B100" t="str">
            <v>蓝山县学生资助管理中心</v>
          </cell>
          <cell r="C100" t="str">
            <v>通过</v>
          </cell>
        </row>
        <row r="101">
          <cell r="B101" t="str">
            <v>新田县学生资助管理中心</v>
          </cell>
          <cell r="C101" t="str">
            <v>通过</v>
          </cell>
        </row>
        <row r="102">
          <cell r="B102" t="str">
            <v>江华瑶族自治县学生资助管理中心</v>
          </cell>
          <cell r="C102" t="str">
            <v>通过</v>
          </cell>
        </row>
        <row r="103">
          <cell r="B103" t="str">
            <v>怀化市洪江区学生资助管理中心</v>
          </cell>
          <cell r="D103" t="str">
            <v>未申报</v>
          </cell>
        </row>
        <row r="104">
          <cell r="B104" t="str">
            <v>怀化市鹤城区学生资助管理中心</v>
          </cell>
          <cell r="D104" t="str">
            <v>未申报</v>
          </cell>
        </row>
        <row r="105">
          <cell r="B105" t="str">
            <v>中方县学生资助管理中心</v>
          </cell>
          <cell r="D105" t="str">
            <v>未申报</v>
          </cell>
        </row>
        <row r="106">
          <cell r="B106" t="str">
            <v>沅陵县学生资助管理中心</v>
          </cell>
          <cell r="D106" t="str">
            <v>未申报</v>
          </cell>
        </row>
        <row r="107">
          <cell r="B107" t="str">
            <v>辰溪县学生资助管理中心</v>
          </cell>
          <cell r="C107" t="str">
            <v>通过</v>
          </cell>
        </row>
        <row r="108">
          <cell r="B108" t="str">
            <v>溆浦县学生资助管理中心</v>
          </cell>
          <cell r="D108" t="str">
            <v>未申报</v>
          </cell>
        </row>
        <row r="109">
          <cell r="B109" t="str">
            <v>会同县学生资助管理中心</v>
          </cell>
          <cell r="D109" t="str">
            <v>未申报</v>
          </cell>
        </row>
        <row r="110">
          <cell r="B110" t="str">
            <v>麻阳苗族自治县学生资助管理中心</v>
          </cell>
          <cell r="C110" t="str">
            <v>通过</v>
          </cell>
        </row>
        <row r="111">
          <cell r="B111" t="str">
            <v>新晃侗族自治县学生资助管理中心</v>
          </cell>
          <cell r="D111" t="str">
            <v>未申报</v>
          </cell>
        </row>
        <row r="112">
          <cell r="B112" t="str">
            <v>芷江侗族自治县学生资助管理中心</v>
          </cell>
          <cell r="C112" t="str">
            <v>通过</v>
          </cell>
        </row>
        <row r="113">
          <cell r="B113" t="str">
            <v>靖州苗族侗族自治县学生资助管理中心</v>
          </cell>
          <cell r="D113" t="str">
            <v>未申报</v>
          </cell>
        </row>
        <row r="114">
          <cell r="B114" t="str">
            <v>通道县学生资助管理中心</v>
          </cell>
          <cell r="C114" t="str">
            <v>通过</v>
          </cell>
        </row>
        <row r="115">
          <cell r="B115" t="str">
            <v>洪江市学生资助管理中心</v>
          </cell>
          <cell r="D115" t="str">
            <v>未申报</v>
          </cell>
        </row>
        <row r="116">
          <cell r="B116" t="str">
            <v>娄底市娄星区学生资助管理中心</v>
          </cell>
          <cell r="C116" t="str">
            <v>通过</v>
          </cell>
        </row>
        <row r="117">
          <cell r="B117" t="str">
            <v>双峰县学生资助管理中心</v>
          </cell>
          <cell r="D117" t="str">
            <v>未申报</v>
          </cell>
        </row>
        <row r="118">
          <cell r="B118" t="str">
            <v>新化县学生资助管理中心</v>
          </cell>
          <cell r="D118" t="str">
            <v>未申报</v>
          </cell>
        </row>
        <row r="119">
          <cell r="B119" t="str">
            <v>冷水江市学生资助管理中心</v>
          </cell>
          <cell r="C119" t="str">
            <v>通过</v>
          </cell>
        </row>
        <row r="120">
          <cell r="B120" t="str">
            <v>涟源市学生资助管理中心</v>
          </cell>
          <cell r="C120" t="str">
            <v>通过</v>
          </cell>
        </row>
        <row r="121">
          <cell r="B121" t="str">
            <v>吉首市学生资助管理中心</v>
          </cell>
          <cell r="C121" t="str">
            <v>通过</v>
          </cell>
        </row>
        <row r="122">
          <cell r="B122" t="str">
            <v>泸溪县学生资助管理中心</v>
          </cell>
          <cell r="C122" t="str">
            <v>通过</v>
          </cell>
        </row>
        <row r="123">
          <cell r="B123" t="str">
            <v>凤凰县学生资助管理中心</v>
          </cell>
          <cell r="C123" t="str">
            <v>通过</v>
          </cell>
        </row>
        <row r="124">
          <cell r="B124" t="str">
            <v>花垣县学生资助管理中心</v>
          </cell>
          <cell r="C124" t="str">
            <v>通过</v>
          </cell>
        </row>
        <row r="125">
          <cell r="B125" t="str">
            <v>保靖县学生资助管理中心</v>
          </cell>
          <cell r="C125" t="str">
            <v>通过</v>
          </cell>
        </row>
        <row r="126">
          <cell r="B126" t="str">
            <v>古丈县学生资助管理中心</v>
          </cell>
          <cell r="C126" t="str">
            <v>通过</v>
          </cell>
        </row>
        <row r="127">
          <cell r="B127" t="str">
            <v>永顺县学生资助管理中心</v>
          </cell>
          <cell r="C127" t="str">
            <v>通过</v>
          </cell>
        </row>
        <row r="128">
          <cell r="B128" t="str">
            <v>龙山县学生资助管理中心</v>
          </cell>
          <cell r="C128" t="str">
            <v>通过</v>
          </cell>
        </row>
      </sheetData>
      <sheetData sheetId="3">
        <row r="3">
          <cell r="B3" t="str">
            <v>长沙市学生资助管理中心</v>
          </cell>
          <cell r="C3" t="str">
            <v>合格</v>
          </cell>
          <cell r="D3">
            <v>82</v>
          </cell>
        </row>
        <row r="4">
          <cell r="B4" t="str">
            <v>长沙县学生资助中心</v>
          </cell>
          <cell r="C4" t="str">
            <v>优秀</v>
          </cell>
          <cell r="D4">
            <v>98</v>
          </cell>
        </row>
        <row r="5">
          <cell r="B5" t="str">
            <v>长沙市望城区学生资助管理中心</v>
          </cell>
          <cell r="C5" t="str">
            <v>合格</v>
          </cell>
          <cell r="D5">
            <v>88</v>
          </cell>
        </row>
        <row r="6">
          <cell r="B6" t="str">
            <v>宁乡县学生资助管理中心</v>
          </cell>
          <cell r="C6" t="str">
            <v>合格</v>
          </cell>
          <cell r="D6">
            <v>85</v>
          </cell>
        </row>
        <row r="7">
          <cell r="B7" t="str">
            <v>浏阳市学生资助管理中心</v>
          </cell>
          <cell r="C7" t="str">
            <v>优秀</v>
          </cell>
          <cell r="D7">
            <v>101</v>
          </cell>
        </row>
        <row r="8">
          <cell r="B8" t="str">
            <v>株洲市学生资助管理中心</v>
          </cell>
          <cell r="C8" t="str">
            <v>合格</v>
          </cell>
          <cell r="D8">
            <v>87</v>
          </cell>
        </row>
        <row r="9">
          <cell r="B9" t="str">
            <v>株洲县学生资助管理中心</v>
          </cell>
          <cell r="C9" t="str">
            <v>合格</v>
          </cell>
          <cell r="D9">
            <v>82</v>
          </cell>
        </row>
        <row r="10">
          <cell r="B10" t="str">
            <v>攸县学生资助管理中心</v>
          </cell>
          <cell r="C10" t="str">
            <v>优秀</v>
          </cell>
          <cell r="D10">
            <v>94</v>
          </cell>
        </row>
        <row r="11">
          <cell r="B11" t="str">
            <v>茶陵县学生资助管理中心</v>
          </cell>
          <cell r="C11" t="str">
            <v>优秀</v>
          </cell>
          <cell r="D11">
            <v>105</v>
          </cell>
        </row>
        <row r="12">
          <cell r="B12" t="str">
            <v>炎陵县学生资助管理中心</v>
          </cell>
          <cell r="C12" t="str">
            <v>优秀</v>
          </cell>
          <cell r="D12">
            <v>103</v>
          </cell>
        </row>
        <row r="13">
          <cell r="B13" t="str">
            <v>醴陵市学生资助管理中心</v>
          </cell>
          <cell r="C13" t="str">
            <v>优秀</v>
          </cell>
          <cell r="D13">
            <v>105</v>
          </cell>
        </row>
        <row r="14">
          <cell r="B14" t="str">
            <v>湘潭市学生资助管理中心</v>
          </cell>
          <cell r="C14" t="str">
            <v>合格</v>
          </cell>
          <cell r="D14">
            <v>83</v>
          </cell>
        </row>
        <row r="15">
          <cell r="B15" t="str">
            <v>湘潭县学生资助管理中心</v>
          </cell>
          <cell r="C15" t="str">
            <v>合格</v>
          </cell>
          <cell r="D15">
            <v>81</v>
          </cell>
        </row>
        <row r="16">
          <cell r="B16" t="str">
            <v>湘乡市学生资助管理中心</v>
          </cell>
          <cell r="C16" t="str">
            <v>合格</v>
          </cell>
          <cell r="D16">
            <v>81</v>
          </cell>
        </row>
        <row r="17">
          <cell r="B17" t="str">
            <v>韶山市学生资助管理中心</v>
          </cell>
          <cell r="C17" t="str">
            <v>优秀</v>
          </cell>
          <cell r="D17">
            <v>105</v>
          </cell>
        </row>
        <row r="18">
          <cell r="B18" t="str">
            <v>衡阳市珠晖区学生资助事务中心</v>
          </cell>
          <cell r="C18" t="str">
            <v>优秀</v>
          </cell>
          <cell r="D18">
            <v>104</v>
          </cell>
        </row>
        <row r="19">
          <cell r="B19" t="str">
            <v>衡阳市雁峰区学生资助服务站</v>
          </cell>
          <cell r="C19" t="str">
            <v>优秀</v>
          </cell>
          <cell r="D19">
            <v>97</v>
          </cell>
        </row>
        <row r="20">
          <cell r="B20" t="str">
            <v>石鼓区学生资助管理中心</v>
          </cell>
          <cell r="C20" t="str">
            <v>合格</v>
          </cell>
          <cell r="D20">
            <v>85</v>
          </cell>
        </row>
        <row r="21">
          <cell r="B21" t="str">
            <v>蒸湘区学生资助管理中心</v>
          </cell>
          <cell r="C21" t="str">
            <v>合格</v>
          </cell>
          <cell r="D21">
            <v>88</v>
          </cell>
        </row>
        <row r="22">
          <cell r="B22" t="str">
            <v>衡阳市南岳区学生资助管理中心</v>
          </cell>
          <cell r="C22" t="str">
            <v>优秀</v>
          </cell>
          <cell r="D22">
            <v>95</v>
          </cell>
        </row>
        <row r="23">
          <cell r="B23" t="str">
            <v>衡阳县学生资助管理中心</v>
          </cell>
          <cell r="C23" t="str">
            <v>优秀</v>
          </cell>
          <cell r="D23">
            <v>104</v>
          </cell>
        </row>
        <row r="24">
          <cell r="B24" t="str">
            <v>衡南县学生资助管理中心</v>
          </cell>
          <cell r="C24" t="str">
            <v>合格</v>
          </cell>
          <cell r="D24">
            <v>85</v>
          </cell>
        </row>
        <row r="25">
          <cell r="B25" t="str">
            <v>衡山县学生资助管理中心</v>
          </cell>
          <cell r="C25" t="str">
            <v>良好</v>
          </cell>
          <cell r="D25">
            <v>91</v>
          </cell>
        </row>
        <row r="26">
          <cell r="B26" t="str">
            <v>衡东县学生资助管理中心</v>
          </cell>
          <cell r="C26" t="str">
            <v>合格</v>
          </cell>
          <cell r="D26">
            <v>84</v>
          </cell>
        </row>
        <row r="27">
          <cell r="B27" t="str">
            <v>祁东县学生资助管理中心</v>
          </cell>
          <cell r="C27" t="str">
            <v>优秀</v>
          </cell>
          <cell r="D27">
            <v>99</v>
          </cell>
        </row>
        <row r="28">
          <cell r="B28" t="str">
            <v>耒阳市学生资助管理中心</v>
          </cell>
          <cell r="C28" t="str">
            <v>优秀</v>
          </cell>
          <cell r="D28">
            <v>101</v>
          </cell>
        </row>
        <row r="29">
          <cell r="B29" t="str">
            <v>常宁市学生资助管理中心</v>
          </cell>
          <cell r="C29" t="str">
            <v>合格</v>
          </cell>
          <cell r="D29">
            <v>84</v>
          </cell>
        </row>
        <row r="30">
          <cell r="B30" t="str">
            <v>邵阳市双清区学生资助管理中心</v>
          </cell>
          <cell r="C30" t="str">
            <v>优秀</v>
          </cell>
          <cell r="D30">
            <v>100</v>
          </cell>
        </row>
        <row r="31">
          <cell r="B31" t="str">
            <v>邵阳市大祥区学生资助管理中心</v>
          </cell>
          <cell r="C31" t="str">
            <v>优秀</v>
          </cell>
          <cell r="D31">
            <v>100</v>
          </cell>
        </row>
        <row r="32">
          <cell r="B32" t="str">
            <v>邵阳市北塔区学生资助管理中心</v>
          </cell>
          <cell r="C32" t="str">
            <v>优秀</v>
          </cell>
          <cell r="D32">
            <v>105</v>
          </cell>
        </row>
        <row r="33">
          <cell r="B33" t="str">
            <v>邵东市学生资助管理中心</v>
          </cell>
          <cell r="C33" t="str">
            <v>良好</v>
          </cell>
          <cell r="D33">
            <v>91</v>
          </cell>
        </row>
        <row r="34">
          <cell r="B34" t="str">
            <v>新邵县学生资助管理中心</v>
          </cell>
          <cell r="C34" t="str">
            <v>良好</v>
          </cell>
          <cell r="D34">
            <v>91</v>
          </cell>
        </row>
        <row r="35">
          <cell r="B35" t="str">
            <v>邵阳县学生资助管理中心</v>
          </cell>
          <cell r="C35" t="str">
            <v>优秀</v>
          </cell>
          <cell r="D35">
            <v>98</v>
          </cell>
        </row>
        <row r="36">
          <cell r="B36" t="str">
            <v>隆回县学生资助服务中心</v>
          </cell>
          <cell r="C36" t="str">
            <v>优秀</v>
          </cell>
          <cell r="D36">
            <v>105</v>
          </cell>
        </row>
        <row r="37">
          <cell r="B37" t="str">
            <v>洞口县学生资助管理中心</v>
          </cell>
          <cell r="C37" t="str">
            <v>优秀</v>
          </cell>
          <cell r="D37">
            <v>104</v>
          </cell>
        </row>
        <row r="38">
          <cell r="B38" t="str">
            <v>绥宁县学生资助管理中心</v>
          </cell>
          <cell r="C38" t="str">
            <v>优秀</v>
          </cell>
          <cell r="D38">
            <v>99</v>
          </cell>
        </row>
        <row r="39">
          <cell r="B39" t="str">
            <v>新宁县学生资助管理中心</v>
          </cell>
          <cell r="C39" t="str">
            <v>优秀</v>
          </cell>
          <cell r="D39">
            <v>99</v>
          </cell>
        </row>
        <row r="40">
          <cell r="B40" t="str">
            <v>城步苗族自治县学生资助管理中心</v>
          </cell>
          <cell r="C40" t="str">
            <v>优秀</v>
          </cell>
          <cell r="D40">
            <v>97</v>
          </cell>
        </row>
        <row r="41">
          <cell r="B41" t="str">
            <v>武冈市学生资助管理中心</v>
          </cell>
          <cell r="C41" t="str">
            <v>良好</v>
          </cell>
          <cell r="D41">
            <v>91</v>
          </cell>
        </row>
        <row r="42">
          <cell r="B42" t="str">
            <v>岳阳市南湖新区学生资助管理中心</v>
          </cell>
          <cell r="C42" t="str">
            <v>合格</v>
          </cell>
          <cell r="D42">
            <v>76</v>
          </cell>
        </row>
        <row r="43">
          <cell r="B43" t="str">
            <v>岳阳市经济技术开发区学生资助管理中心</v>
          </cell>
          <cell r="C43" t="str">
            <v>优秀</v>
          </cell>
          <cell r="D43">
            <v>98</v>
          </cell>
        </row>
        <row r="44">
          <cell r="B44" t="str">
            <v>岳阳市岳阳楼区教育资助服务中心</v>
          </cell>
          <cell r="C44" t="str">
            <v>优秀</v>
          </cell>
          <cell r="D44">
            <v>105</v>
          </cell>
        </row>
        <row r="45">
          <cell r="B45" t="str">
            <v>岳阳市屈原管理区学生资助管理中心</v>
          </cell>
          <cell r="C45" t="str">
            <v>优秀</v>
          </cell>
          <cell r="D45">
            <v>96</v>
          </cell>
        </row>
        <row r="46">
          <cell r="B46" t="str">
            <v>岳阳市云溪区学生资助管理中心</v>
          </cell>
          <cell r="C46" t="str">
            <v>优秀</v>
          </cell>
          <cell r="D46">
            <v>100</v>
          </cell>
        </row>
        <row r="47">
          <cell r="B47" t="str">
            <v>岳阳市君山区学生资助管理中心</v>
          </cell>
          <cell r="C47" t="str">
            <v>优秀</v>
          </cell>
          <cell r="D47">
            <v>102</v>
          </cell>
        </row>
        <row r="48">
          <cell r="B48" t="str">
            <v>岳阳县学生资助服务中心</v>
          </cell>
          <cell r="C48" t="str">
            <v>良好</v>
          </cell>
          <cell r="D48">
            <v>86</v>
          </cell>
        </row>
        <row r="49">
          <cell r="B49" t="str">
            <v>华容县学生资助管理中心</v>
          </cell>
          <cell r="C49" t="str">
            <v>优秀</v>
          </cell>
          <cell r="D49">
            <v>103</v>
          </cell>
        </row>
        <row r="50">
          <cell r="B50" t="str">
            <v>湘阴县学生资助管理中心</v>
          </cell>
          <cell r="C50" t="str">
            <v>优秀</v>
          </cell>
          <cell r="D50">
            <v>99</v>
          </cell>
        </row>
        <row r="51">
          <cell r="B51" t="str">
            <v>平江县学生资助管理中心</v>
          </cell>
          <cell r="C51" t="str">
            <v>优秀</v>
          </cell>
          <cell r="D51">
            <v>105</v>
          </cell>
        </row>
        <row r="52">
          <cell r="B52" t="str">
            <v>汨罗市学生资助管理中心</v>
          </cell>
          <cell r="C52" t="str">
            <v>优秀</v>
          </cell>
          <cell r="D52">
            <v>105</v>
          </cell>
        </row>
        <row r="53">
          <cell r="B53" t="str">
            <v>临湘市学生资助管理中心</v>
          </cell>
          <cell r="C53" t="str">
            <v>优秀</v>
          </cell>
          <cell r="D53">
            <v>95</v>
          </cell>
        </row>
        <row r="54">
          <cell r="B54" t="str">
            <v>常德市经济技术开发区学生资助管理中心</v>
          </cell>
          <cell r="C54" t="str">
            <v>良好</v>
          </cell>
          <cell r="D54">
            <v>81</v>
          </cell>
        </row>
        <row r="55">
          <cell r="B55" t="str">
            <v>常德市西洞庭管理区学生资助管理中心</v>
          </cell>
          <cell r="C55" t="str">
            <v>优秀</v>
          </cell>
          <cell r="D55">
            <v>92</v>
          </cell>
        </row>
        <row r="56">
          <cell r="B56" t="str">
            <v>常德市柳叶湖旅游度假区学生资助管理中心</v>
          </cell>
          <cell r="C56" t="str">
            <v>优秀</v>
          </cell>
          <cell r="D56">
            <v>103</v>
          </cell>
        </row>
        <row r="57">
          <cell r="B57" t="str">
            <v>常德市武陵区学生资助管理中心</v>
          </cell>
          <cell r="C57" t="str">
            <v>优秀</v>
          </cell>
          <cell r="D57">
            <v>98</v>
          </cell>
        </row>
        <row r="58">
          <cell r="B58" t="str">
            <v>常德市鼎城区学生资助管理中心</v>
          </cell>
          <cell r="C58" t="str">
            <v>合格</v>
          </cell>
          <cell r="D58">
            <v>79</v>
          </cell>
        </row>
        <row r="59">
          <cell r="B59" t="str">
            <v>安乡县学生资助管理中心</v>
          </cell>
          <cell r="C59" t="str">
            <v>优秀</v>
          </cell>
          <cell r="D59">
            <v>98</v>
          </cell>
        </row>
        <row r="60">
          <cell r="B60" t="str">
            <v>汉寿县学生资助管理中心</v>
          </cell>
          <cell r="C60" t="str">
            <v>优秀</v>
          </cell>
          <cell r="D60">
            <v>104</v>
          </cell>
        </row>
        <row r="61">
          <cell r="B61" t="str">
            <v>常德市西湖管理区学生资助管理中心</v>
          </cell>
          <cell r="C61" t="str">
            <v>优秀</v>
          </cell>
          <cell r="D61">
            <v>99</v>
          </cell>
        </row>
        <row r="62">
          <cell r="B62" t="str">
            <v>澧县学生资助管理中心</v>
          </cell>
          <cell r="C62" t="str">
            <v>优秀</v>
          </cell>
          <cell r="D62">
            <v>104</v>
          </cell>
        </row>
        <row r="63">
          <cell r="B63" t="str">
            <v>临澧县学生资助管理中心</v>
          </cell>
          <cell r="C63" t="str">
            <v>合格</v>
          </cell>
          <cell r="D63">
            <v>84</v>
          </cell>
        </row>
        <row r="64">
          <cell r="B64" t="str">
            <v>桃源县学生资助管理中心</v>
          </cell>
          <cell r="C64" t="str">
            <v>合格</v>
          </cell>
          <cell r="D64">
            <v>79</v>
          </cell>
        </row>
        <row r="65">
          <cell r="B65" t="str">
            <v>常德市桃花源旅游管理区学生资助管理中心</v>
          </cell>
          <cell r="C65" t="str">
            <v>优秀</v>
          </cell>
          <cell r="D65">
            <v>99</v>
          </cell>
        </row>
        <row r="66">
          <cell r="B66" t="str">
            <v>石门县学生资助管理中心</v>
          </cell>
          <cell r="C66" t="str">
            <v>优秀</v>
          </cell>
          <cell r="D66">
            <v>104</v>
          </cell>
        </row>
        <row r="67">
          <cell r="B67" t="str">
            <v>津市市学生资助管理中心</v>
          </cell>
          <cell r="C67" t="str">
            <v>优秀</v>
          </cell>
          <cell r="D67">
            <v>96</v>
          </cell>
        </row>
        <row r="68">
          <cell r="B68" t="str">
            <v>张家界市永定区学生资助管理中心</v>
          </cell>
          <cell r="C68" t="str">
            <v>合格</v>
          </cell>
          <cell r="D68">
            <v>87</v>
          </cell>
        </row>
        <row r="69">
          <cell r="B69" t="str">
            <v>张家界市武陵源区学生资助管理中心</v>
          </cell>
          <cell r="C69" t="str">
            <v>优秀</v>
          </cell>
          <cell r="D69">
            <v>105</v>
          </cell>
        </row>
        <row r="70">
          <cell r="B70" t="str">
            <v>慈利县学生资助管理中心</v>
          </cell>
          <cell r="C70" t="str">
            <v>合格</v>
          </cell>
          <cell r="D70">
            <v>75</v>
          </cell>
        </row>
        <row r="71">
          <cell r="B71" t="str">
            <v>桑植县学生资助管理中心</v>
          </cell>
          <cell r="C71" t="str">
            <v>合格</v>
          </cell>
          <cell r="D71">
            <v>79</v>
          </cell>
        </row>
        <row r="72">
          <cell r="B72" t="str">
            <v>益阳市大通湖区学生资助管理中心</v>
          </cell>
          <cell r="C72" t="str">
            <v>优秀</v>
          </cell>
          <cell r="D72">
            <v>98</v>
          </cell>
        </row>
        <row r="73">
          <cell r="B73" t="str">
            <v>益阳市资阳区学生资助管理中心</v>
          </cell>
          <cell r="C73" t="str">
            <v>良好</v>
          </cell>
          <cell r="D73">
            <v>85</v>
          </cell>
        </row>
        <row r="74">
          <cell r="B74" t="str">
            <v>益阳市赫山区学生资助管理中心</v>
          </cell>
          <cell r="C74" t="str">
            <v>优秀</v>
          </cell>
          <cell r="D74">
            <v>103</v>
          </cell>
        </row>
        <row r="75">
          <cell r="B75" t="str">
            <v>南县学生资助管理中心</v>
          </cell>
          <cell r="C75" t="str">
            <v>优秀</v>
          </cell>
          <cell r="D75">
            <v>101</v>
          </cell>
        </row>
        <row r="76">
          <cell r="B76" t="str">
            <v>桃江县学生资助管理中心</v>
          </cell>
          <cell r="C76" t="str">
            <v>优秀</v>
          </cell>
          <cell r="D76">
            <v>103</v>
          </cell>
        </row>
        <row r="77">
          <cell r="B77" t="str">
            <v>安化县学生资助管理中心</v>
          </cell>
          <cell r="C77" t="str">
            <v>良好</v>
          </cell>
          <cell r="D77">
            <v>90</v>
          </cell>
        </row>
        <row r="78">
          <cell r="B78" t="str">
            <v>沅江市学生资助管理中心</v>
          </cell>
          <cell r="C78" t="str">
            <v>优秀</v>
          </cell>
          <cell r="D78">
            <v>104</v>
          </cell>
        </row>
        <row r="79">
          <cell r="B79" t="str">
            <v>郴州市北湖区学生资助管理中心</v>
          </cell>
          <cell r="C79" t="str">
            <v>良好</v>
          </cell>
          <cell r="D79">
            <v>85</v>
          </cell>
        </row>
        <row r="80">
          <cell r="B80" t="str">
            <v>郴州市苏仙区学生资助管理中心</v>
          </cell>
          <cell r="C80" t="str">
            <v>合格</v>
          </cell>
          <cell r="D80">
            <v>80</v>
          </cell>
        </row>
        <row r="81">
          <cell r="B81" t="str">
            <v>桂阳县教育局学生资助服务中心</v>
          </cell>
          <cell r="C81" t="str">
            <v>优秀</v>
          </cell>
          <cell r="D81">
            <v>98</v>
          </cell>
        </row>
        <row r="82">
          <cell r="B82" t="str">
            <v>宜章县学生资助管理中心</v>
          </cell>
          <cell r="C82" t="str">
            <v>合格</v>
          </cell>
          <cell r="D82">
            <v>85</v>
          </cell>
        </row>
        <row r="83">
          <cell r="B83" t="str">
            <v>永兴县教育事务中心</v>
          </cell>
          <cell r="C83" t="str">
            <v>合格</v>
          </cell>
          <cell r="D83">
            <v>87</v>
          </cell>
        </row>
        <row r="84">
          <cell r="B84" t="str">
            <v>嘉禾县学生资助管理中心</v>
          </cell>
          <cell r="C84" t="str">
            <v>优秀</v>
          </cell>
          <cell r="D84">
            <v>99</v>
          </cell>
        </row>
        <row r="85">
          <cell r="B85" t="str">
            <v>临武县学生资助管理中心</v>
          </cell>
          <cell r="C85" t="str">
            <v>优秀</v>
          </cell>
          <cell r="D85">
            <v>102</v>
          </cell>
        </row>
        <row r="86">
          <cell r="B86" t="str">
            <v>汝城县学生资助管理中心</v>
          </cell>
          <cell r="C86" t="str">
            <v>优秀</v>
          </cell>
          <cell r="D86">
            <v>98</v>
          </cell>
        </row>
        <row r="87">
          <cell r="B87" t="str">
            <v>桂东县教育局学生资助股</v>
          </cell>
          <cell r="C87" t="str">
            <v>优秀</v>
          </cell>
          <cell r="D87">
            <v>105</v>
          </cell>
        </row>
        <row r="88">
          <cell r="B88" t="str">
            <v>安仁县学生资助管理中心</v>
          </cell>
          <cell r="C88" t="str">
            <v>合格</v>
          </cell>
          <cell r="D88">
            <v>82</v>
          </cell>
        </row>
        <row r="89">
          <cell r="B89" t="str">
            <v>资兴市学生资助管理中心</v>
          </cell>
          <cell r="C89" t="str">
            <v>优秀</v>
          </cell>
          <cell r="D89">
            <v>96</v>
          </cell>
        </row>
        <row r="90">
          <cell r="B90" t="str">
            <v>永州市零陵区学生资助管理中心</v>
          </cell>
          <cell r="C90" t="str">
            <v>合格</v>
          </cell>
          <cell r="D90">
            <v>82</v>
          </cell>
        </row>
        <row r="91">
          <cell r="B91" t="str">
            <v>永州市冷水滩区学生资助管理中心</v>
          </cell>
          <cell r="C91" t="str">
            <v>优秀</v>
          </cell>
          <cell r="D91">
            <v>100</v>
          </cell>
        </row>
        <row r="92">
          <cell r="B92" t="str">
            <v>祁阳县学生资助管理中心</v>
          </cell>
          <cell r="C92" t="str">
            <v>良好</v>
          </cell>
          <cell r="D92">
            <v>91</v>
          </cell>
        </row>
        <row r="93">
          <cell r="B93" t="str">
            <v>东安县学生资助管理中心</v>
          </cell>
          <cell r="C93" t="str">
            <v>良好</v>
          </cell>
          <cell r="D93">
            <v>90</v>
          </cell>
        </row>
        <row r="94">
          <cell r="B94" t="str">
            <v>双牌县学生资助管理中心</v>
          </cell>
          <cell r="C94" t="str">
            <v>优秀</v>
          </cell>
          <cell r="D94">
            <v>103</v>
          </cell>
        </row>
        <row r="95">
          <cell r="B95" t="str">
            <v>道县学生资助管理中心</v>
          </cell>
          <cell r="C95" t="str">
            <v>合格</v>
          </cell>
          <cell r="D95">
            <v>84</v>
          </cell>
        </row>
        <row r="96">
          <cell r="B96" t="str">
            <v>江永县学生资助管理中心</v>
          </cell>
          <cell r="C96" t="str">
            <v>优秀</v>
          </cell>
          <cell r="D96">
            <v>98</v>
          </cell>
        </row>
        <row r="97">
          <cell r="B97" t="str">
            <v>宁远县学生资助管理中心</v>
          </cell>
          <cell r="C97" t="str">
            <v>优秀</v>
          </cell>
          <cell r="D97">
            <v>105</v>
          </cell>
        </row>
        <row r="98">
          <cell r="B98" t="str">
            <v>蓝山县学生资助管理中心</v>
          </cell>
          <cell r="C98" t="str">
            <v>优秀</v>
          </cell>
          <cell r="D98">
            <v>100</v>
          </cell>
        </row>
        <row r="99">
          <cell r="B99" t="str">
            <v>新田县学生资助管理中心</v>
          </cell>
          <cell r="C99" t="str">
            <v>良好</v>
          </cell>
          <cell r="D99">
            <v>89</v>
          </cell>
        </row>
        <row r="100">
          <cell r="B100" t="str">
            <v>江华瑶族自治县学生资助管理中心</v>
          </cell>
          <cell r="C100" t="str">
            <v>优秀</v>
          </cell>
          <cell r="D100">
            <v>102</v>
          </cell>
        </row>
        <row r="101">
          <cell r="B101" t="str">
            <v>怀化市洪江区学生资助管理中心</v>
          </cell>
          <cell r="C101" t="str">
            <v>优秀</v>
          </cell>
          <cell r="D101">
            <v>90</v>
          </cell>
        </row>
        <row r="102">
          <cell r="B102" t="str">
            <v>怀化市鹤城区学生资助管理中心</v>
          </cell>
          <cell r="C102" t="str">
            <v>合格</v>
          </cell>
          <cell r="D102">
            <v>81</v>
          </cell>
        </row>
        <row r="103">
          <cell r="B103" t="str">
            <v>中方县学生资助管理中心</v>
          </cell>
          <cell r="C103" t="str">
            <v>优秀</v>
          </cell>
          <cell r="D103">
            <v>103</v>
          </cell>
        </row>
        <row r="104">
          <cell r="B104" t="str">
            <v>沅陵县学生资助管理中心</v>
          </cell>
          <cell r="C104" t="str">
            <v>合格</v>
          </cell>
          <cell r="D104">
            <v>82</v>
          </cell>
        </row>
        <row r="105">
          <cell r="B105" t="str">
            <v>辰溪县学生资助管理中心</v>
          </cell>
          <cell r="C105" t="str">
            <v>优秀</v>
          </cell>
          <cell r="D105">
            <v>99</v>
          </cell>
        </row>
        <row r="106">
          <cell r="B106" t="str">
            <v>溆浦县学生资助管理中心</v>
          </cell>
          <cell r="C106" t="str">
            <v>合格</v>
          </cell>
          <cell r="D106">
            <v>83</v>
          </cell>
        </row>
        <row r="107">
          <cell r="B107" t="str">
            <v>会同县学生资助管理中心</v>
          </cell>
          <cell r="C107" t="str">
            <v>合格</v>
          </cell>
          <cell r="D107">
            <v>78</v>
          </cell>
        </row>
        <row r="108">
          <cell r="B108" t="str">
            <v>麻阳苗族自治县学生资助管理中心</v>
          </cell>
          <cell r="C108" t="str">
            <v>良好</v>
          </cell>
          <cell r="D108">
            <v>89</v>
          </cell>
        </row>
        <row r="109">
          <cell r="B109" t="str">
            <v>新晃侗族自治县学生资助管理中心</v>
          </cell>
          <cell r="C109" t="str">
            <v>合格</v>
          </cell>
          <cell r="D109">
            <v>87</v>
          </cell>
        </row>
        <row r="110">
          <cell r="B110" t="str">
            <v>芷江侗族自治县学生资助管理中心</v>
          </cell>
          <cell r="C110" t="str">
            <v>优秀</v>
          </cell>
          <cell r="D110">
            <v>99</v>
          </cell>
        </row>
        <row r="111">
          <cell r="B111" t="str">
            <v>靖州苗族侗族自治县学生资助管理中心</v>
          </cell>
          <cell r="C111" t="str">
            <v>优秀</v>
          </cell>
          <cell r="D111">
            <v>97</v>
          </cell>
        </row>
        <row r="112">
          <cell r="B112" t="str">
            <v>通道县学生资助管理中心</v>
          </cell>
          <cell r="C112" t="str">
            <v>合格</v>
          </cell>
          <cell r="D112">
            <v>87</v>
          </cell>
        </row>
        <row r="113">
          <cell r="B113" t="str">
            <v>洪江市学生资助管理中心</v>
          </cell>
          <cell r="C113" t="str">
            <v>合格</v>
          </cell>
          <cell r="D113">
            <v>72</v>
          </cell>
        </row>
        <row r="114">
          <cell r="B114" t="str">
            <v>娄底市娄星区学生资助管理中心</v>
          </cell>
          <cell r="C114" t="str">
            <v>优秀</v>
          </cell>
          <cell r="D114">
            <v>103</v>
          </cell>
        </row>
        <row r="115">
          <cell r="B115" t="str">
            <v>双峰县学生资助管理中心</v>
          </cell>
          <cell r="C115" t="str">
            <v>合格</v>
          </cell>
          <cell r="D115">
            <v>83</v>
          </cell>
        </row>
        <row r="116">
          <cell r="B116" t="str">
            <v>新化县学生资助管理中心</v>
          </cell>
          <cell r="C116" t="str">
            <v>良好</v>
          </cell>
          <cell r="D116">
            <v>87</v>
          </cell>
        </row>
        <row r="117">
          <cell r="B117" t="str">
            <v>冷水江市学生资助管理中心</v>
          </cell>
          <cell r="C117" t="str">
            <v>优秀</v>
          </cell>
          <cell r="D117">
            <v>104</v>
          </cell>
        </row>
        <row r="118">
          <cell r="B118" t="str">
            <v>涟源市学生资助管理中心</v>
          </cell>
          <cell r="C118" t="str">
            <v>优秀</v>
          </cell>
          <cell r="D118">
            <v>101</v>
          </cell>
        </row>
        <row r="119">
          <cell r="B119" t="str">
            <v>吉首市学生资助管理中心</v>
          </cell>
          <cell r="C119" t="str">
            <v>良好</v>
          </cell>
          <cell r="D119">
            <v>92</v>
          </cell>
        </row>
        <row r="120">
          <cell r="B120" t="str">
            <v>泸溪县学生资助管理中心</v>
          </cell>
          <cell r="C120" t="str">
            <v>优秀</v>
          </cell>
          <cell r="D120">
            <v>95</v>
          </cell>
        </row>
        <row r="121">
          <cell r="B121" t="str">
            <v>凤凰县学生资助管理中心</v>
          </cell>
          <cell r="C121" t="str">
            <v>优秀</v>
          </cell>
          <cell r="D121">
            <v>102</v>
          </cell>
        </row>
        <row r="122">
          <cell r="B122" t="str">
            <v>花垣县学生资助管理中心</v>
          </cell>
          <cell r="C122" t="str">
            <v>优秀</v>
          </cell>
          <cell r="D122">
            <v>105</v>
          </cell>
        </row>
        <row r="123">
          <cell r="B123" t="str">
            <v>保靖县学生资助管理中心</v>
          </cell>
          <cell r="C123" t="str">
            <v>优秀</v>
          </cell>
          <cell r="D123">
            <v>94</v>
          </cell>
        </row>
        <row r="124">
          <cell r="B124" t="str">
            <v>古丈县学生资助管理中心</v>
          </cell>
          <cell r="C124" t="str">
            <v>优秀</v>
          </cell>
          <cell r="D124">
            <v>105</v>
          </cell>
        </row>
        <row r="125">
          <cell r="B125" t="str">
            <v>永顺县学生资助管理中心</v>
          </cell>
          <cell r="C125" t="str">
            <v>优秀</v>
          </cell>
          <cell r="D125">
            <v>98</v>
          </cell>
        </row>
        <row r="126">
          <cell r="B126" t="str">
            <v>龙山县学生资助管理中心</v>
          </cell>
          <cell r="C126" t="str">
            <v>优秀</v>
          </cell>
          <cell r="D126">
            <v>98</v>
          </cell>
        </row>
      </sheetData>
      <sheetData sheetId="4"/>
      <sheetData sheetId="5">
        <row r="1">
          <cell r="C1" t="str">
            <v>长沙市本级</v>
          </cell>
          <cell r="D1">
            <v>3.54</v>
          </cell>
        </row>
        <row r="2">
          <cell r="C2" t="str">
            <v>长沙县</v>
          </cell>
          <cell r="D2">
            <v>4.29</v>
          </cell>
        </row>
        <row r="3">
          <cell r="C3" t="str">
            <v>望城区</v>
          </cell>
          <cell r="D3">
            <v>1.79</v>
          </cell>
        </row>
        <row r="4">
          <cell r="C4" t="str">
            <v>宁乡市</v>
          </cell>
          <cell r="D4">
            <v>3.85</v>
          </cell>
        </row>
        <row r="5">
          <cell r="C5" t="str">
            <v>浏阳市</v>
          </cell>
          <cell r="D5">
            <v>9.67</v>
          </cell>
        </row>
        <row r="6">
          <cell r="C6" t="str">
            <v>株洲市本级</v>
          </cell>
          <cell r="D6">
            <v>5.64</v>
          </cell>
        </row>
        <row r="7">
          <cell r="C7" t="str">
            <v>渌口区</v>
          </cell>
          <cell r="D7">
            <v>2.25</v>
          </cell>
        </row>
        <row r="8">
          <cell r="C8" t="str">
            <v>攸县</v>
          </cell>
          <cell r="D8">
            <v>4.97</v>
          </cell>
        </row>
        <row r="9">
          <cell r="C9" t="str">
            <v>茶陵县</v>
          </cell>
          <cell r="D9">
            <v>4.7</v>
          </cell>
        </row>
        <row r="10">
          <cell r="C10" t="str">
            <v>炎陵县</v>
          </cell>
          <cell r="D10">
            <v>7.91</v>
          </cell>
        </row>
        <row r="11">
          <cell r="C11" t="str">
            <v>醴陵市</v>
          </cell>
          <cell r="D11">
            <v>6.8</v>
          </cell>
        </row>
        <row r="12">
          <cell r="C12" t="str">
            <v>湘潭市本级</v>
          </cell>
          <cell r="D12">
            <v>3.32</v>
          </cell>
        </row>
        <row r="13">
          <cell r="C13" t="str">
            <v>湘潭县</v>
          </cell>
          <cell r="D13">
            <v>4.87</v>
          </cell>
        </row>
        <row r="14">
          <cell r="C14" t="str">
            <v>湘乡市</v>
          </cell>
          <cell r="D14">
            <v>4.4000000000000004</v>
          </cell>
        </row>
        <row r="15">
          <cell r="C15" t="str">
            <v>韶山市</v>
          </cell>
          <cell r="D15">
            <v>6.71</v>
          </cell>
        </row>
        <row r="16">
          <cell r="C16" t="str">
            <v>珠晖区</v>
          </cell>
          <cell r="D16">
            <v>3.79</v>
          </cell>
        </row>
        <row r="17">
          <cell r="C17" t="str">
            <v>雁峰区</v>
          </cell>
          <cell r="D17">
            <v>3.75</v>
          </cell>
        </row>
        <row r="18">
          <cell r="C18" t="str">
            <v>石鼓区</v>
          </cell>
          <cell r="D18">
            <v>1.73</v>
          </cell>
        </row>
        <row r="19">
          <cell r="C19" t="str">
            <v>蒸湘区</v>
          </cell>
          <cell r="D19">
            <v>1.85</v>
          </cell>
        </row>
        <row r="20">
          <cell r="C20" t="str">
            <v>南岳区</v>
          </cell>
          <cell r="D20">
            <v>6.79</v>
          </cell>
        </row>
        <row r="21">
          <cell r="C21" t="str">
            <v>衡阳县</v>
          </cell>
          <cell r="D21">
            <v>6.98</v>
          </cell>
        </row>
        <row r="22">
          <cell r="C22" t="str">
            <v>衡南县</v>
          </cell>
          <cell r="D22">
            <v>3.86</v>
          </cell>
        </row>
        <row r="23">
          <cell r="C23" t="str">
            <v>衡山县</v>
          </cell>
          <cell r="D23">
            <v>3.7</v>
          </cell>
        </row>
        <row r="24">
          <cell r="C24" t="str">
            <v>衡东县</v>
          </cell>
          <cell r="D24">
            <v>3.83</v>
          </cell>
        </row>
        <row r="25">
          <cell r="C25" t="str">
            <v>祁东县</v>
          </cell>
          <cell r="D25">
            <v>7.73</v>
          </cell>
        </row>
        <row r="26">
          <cell r="C26" t="str">
            <v>耒阳市</v>
          </cell>
          <cell r="D26">
            <v>9.6</v>
          </cell>
        </row>
        <row r="27">
          <cell r="C27" t="str">
            <v>常宁市</v>
          </cell>
          <cell r="D27">
            <v>6.07</v>
          </cell>
        </row>
        <row r="28">
          <cell r="C28" t="str">
            <v>邵阳市本级</v>
          </cell>
          <cell r="D28">
            <v>1.65</v>
          </cell>
        </row>
        <row r="29">
          <cell r="C29" t="str">
            <v>双清区</v>
          </cell>
          <cell r="D29">
            <v>7.53</v>
          </cell>
        </row>
        <row r="30">
          <cell r="C30" t="str">
            <v>大祥区</v>
          </cell>
          <cell r="D30">
            <v>7.63</v>
          </cell>
        </row>
        <row r="31">
          <cell r="C31" t="str">
            <v>北塔区</v>
          </cell>
          <cell r="D31">
            <v>3.93</v>
          </cell>
        </row>
        <row r="32">
          <cell r="C32" t="str">
            <v>邵东市</v>
          </cell>
          <cell r="D32">
            <v>7.28</v>
          </cell>
        </row>
        <row r="33">
          <cell r="C33" t="str">
            <v>新邵县</v>
          </cell>
          <cell r="D33">
            <v>6.13</v>
          </cell>
        </row>
        <row r="34">
          <cell r="C34" t="str">
            <v>邵阳县</v>
          </cell>
          <cell r="D34">
            <v>10.73</v>
          </cell>
        </row>
        <row r="35">
          <cell r="C35" t="str">
            <v>隆回县</v>
          </cell>
          <cell r="D35">
            <v>10.46</v>
          </cell>
        </row>
        <row r="36">
          <cell r="C36" t="str">
            <v>洞口县</v>
          </cell>
          <cell r="D36">
            <v>12.13</v>
          </cell>
        </row>
        <row r="37">
          <cell r="C37" t="str">
            <v>绥宁县</v>
          </cell>
          <cell r="D37">
            <v>6.35</v>
          </cell>
        </row>
        <row r="38">
          <cell r="C38" t="str">
            <v>新宁县</v>
          </cell>
          <cell r="D38">
            <v>6.84</v>
          </cell>
        </row>
        <row r="39">
          <cell r="C39" t="str">
            <v>城步县</v>
          </cell>
          <cell r="D39">
            <v>11.06</v>
          </cell>
        </row>
        <row r="40">
          <cell r="C40" t="str">
            <v>武冈市</v>
          </cell>
          <cell r="D40">
            <v>8.1999999999999993</v>
          </cell>
        </row>
        <row r="41">
          <cell r="C41" t="str">
            <v>南湖新区</v>
          </cell>
          <cell r="D41">
            <v>1.56</v>
          </cell>
        </row>
        <row r="42">
          <cell r="C42" t="str">
            <v>岳阳市经济技术开发区</v>
          </cell>
          <cell r="D42">
            <v>3.94</v>
          </cell>
        </row>
        <row r="43">
          <cell r="C43" t="str">
            <v>岳阳楼区</v>
          </cell>
          <cell r="D43">
            <v>5.07</v>
          </cell>
        </row>
        <row r="44">
          <cell r="C44" t="str">
            <v>屈原管理区</v>
          </cell>
          <cell r="D44">
            <v>4.01</v>
          </cell>
        </row>
        <row r="45">
          <cell r="C45" t="str">
            <v>云溪区</v>
          </cell>
          <cell r="D45">
            <v>3.9</v>
          </cell>
        </row>
        <row r="46">
          <cell r="C46" t="str">
            <v>君山区</v>
          </cell>
          <cell r="D46">
            <v>4.47</v>
          </cell>
        </row>
        <row r="47">
          <cell r="C47" t="str">
            <v>岳阳县</v>
          </cell>
          <cell r="D47">
            <v>6.65</v>
          </cell>
        </row>
        <row r="48">
          <cell r="C48" t="str">
            <v>华容县</v>
          </cell>
          <cell r="D48">
            <v>6.01</v>
          </cell>
        </row>
        <row r="49">
          <cell r="C49" t="str">
            <v>湘阴县</v>
          </cell>
          <cell r="D49">
            <v>6.95</v>
          </cell>
        </row>
        <row r="50">
          <cell r="C50" t="str">
            <v>平江县</v>
          </cell>
          <cell r="D50">
            <v>23.26</v>
          </cell>
        </row>
        <row r="51">
          <cell r="C51" t="str">
            <v>汨罗市</v>
          </cell>
          <cell r="D51">
            <v>7.64</v>
          </cell>
        </row>
        <row r="52">
          <cell r="C52" t="str">
            <v>临湘市</v>
          </cell>
          <cell r="D52">
            <v>6.67</v>
          </cell>
        </row>
        <row r="53">
          <cell r="C53" t="str">
            <v>常德市经济技术开发区</v>
          </cell>
          <cell r="D53">
            <v>2.64</v>
          </cell>
        </row>
        <row r="54">
          <cell r="C54" t="str">
            <v>西洞庭管理区</v>
          </cell>
          <cell r="D54">
            <v>3.72</v>
          </cell>
        </row>
        <row r="55">
          <cell r="C55" t="str">
            <v>柳叶湖旅游度假区</v>
          </cell>
          <cell r="D55">
            <v>3.49</v>
          </cell>
        </row>
        <row r="56">
          <cell r="C56" t="str">
            <v>武陵区</v>
          </cell>
          <cell r="D56">
            <v>4.0999999999999996</v>
          </cell>
        </row>
        <row r="57">
          <cell r="C57" t="str">
            <v>鼎城区</v>
          </cell>
          <cell r="D57">
            <v>3.03</v>
          </cell>
        </row>
        <row r="58">
          <cell r="C58" t="str">
            <v>安乡县</v>
          </cell>
          <cell r="D58">
            <v>4.2699999999999996</v>
          </cell>
        </row>
        <row r="59">
          <cell r="C59" t="str">
            <v>汉寿县</v>
          </cell>
          <cell r="D59">
            <v>6.62</v>
          </cell>
        </row>
        <row r="60">
          <cell r="C60" t="str">
            <v>西湖管理区</v>
          </cell>
          <cell r="D60">
            <v>3.72</v>
          </cell>
        </row>
        <row r="61">
          <cell r="C61" t="str">
            <v>澧县</v>
          </cell>
          <cell r="D61">
            <v>8.1199999999999992</v>
          </cell>
        </row>
        <row r="62">
          <cell r="C62" t="str">
            <v>临澧县</v>
          </cell>
          <cell r="D62">
            <v>2.06</v>
          </cell>
        </row>
        <row r="63">
          <cell r="C63" t="str">
            <v>桃源县</v>
          </cell>
          <cell r="D63">
            <v>6.28</v>
          </cell>
        </row>
        <row r="64">
          <cell r="C64" t="str">
            <v>桃花源旅游管理区</v>
          </cell>
          <cell r="D64">
            <v>3.65</v>
          </cell>
        </row>
        <row r="65">
          <cell r="C65" t="str">
            <v>石门县</v>
          </cell>
          <cell r="D65">
            <v>5.09</v>
          </cell>
        </row>
        <row r="66">
          <cell r="C66" t="str">
            <v>津市市</v>
          </cell>
          <cell r="D66">
            <v>4.0199999999999996</v>
          </cell>
        </row>
        <row r="67">
          <cell r="C67" t="str">
            <v>永定区</v>
          </cell>
          <cell r="D67">
            <v>3.36</v>
          </cell>
        </row>
        <row r="68">
          <cell r="C68" t="str">
            <v>武陵源区</v>
          </cell>
          <cell r="D68">
            <v>3.67</v>
          </cell>
        </row>
        <row r="69">
          <cell r="C69" t="str">
            <v>慈利县</v>
          </cell>
          <cell r="D69">
            <v>4.71</v>
          </cell>
        </row>
        <row r="70">
          <cell r="C70" t="str">
            <v>桑植县</v>
          </cell>
          <cell r="D70">
            <v>9.5</v>
          </cell>
        </row>
        <row r="71">
          <cell r="C71" t="str">
            <v>大通湖区</v>
          </cell>
          <cell r="D71">
            <v>3.68</v>
          </cell>
        </row>
        <row r="72">
          <cell r="C72" t="str">
            <v>资阳区</v>
          </cell>
          <cell r="D72">
            <v>7.08</v>
          </cell>
        </row>
        <row r="73">
          <cell r="C73" t="str">
            <v>赫山区</v>
          </cell>
          <cell r="D73">
            <v>8.4</v>
          </cell>
        </row>
        <row r="74">
          <cell r="C74" t="str">
            <v>南县</v>
          </cell>
          <cell r="D74">
            <v>7.83</v>
          </cell>
        </row>
        <row r="75">
          <cell r="C75" t="str">
            <v>桃江县</v>
          </cell>
          <cell r="D75">
            <v>9.2100000000000009</v>
          </cell>
        </row>
        <row r="76">
          <cell r="C76" t="str">
            <v>安化县</v>
          </cell>
          <cell r="D76">
            <v>10.97</v>
          </cell>
        </row>
        <row r="77">
          <cell r="C77" t="str">
            <v>沅江市</v>
          </cell>
          <cell r="D77">
            <v>4.45</v>
          </cell>
        </row>
        <row r="78">
          <cell r="C78" t="str">
            <v>北湖区</v>
          </cell>
          <cell r="D78">
            <v>3.77</v>
          </cell>
        </row>
        <row r="79">
          <cell r="C79" t="str">
            <v>苏仙区</v>
          </cell>
          <cell r="D79">
            <v>2.44</v>
          </cell>
        </row>
        <row r="80">
          <cell r="C80" t="str">
            <v>桂阳县</v>
          </cell>
          <cell r="D80">
            <v>11.07</v>
          </cell>
        </row>
        <row r="81">
          <cell r="C81" t="str">
            <v>宜章县</v>
          </cell>
          <cell r="D81">
            <v>7.57</v>
          </cell>
        </row>
        <row r="82">
          <cell r="C82" t="str">
            <v>永兴县</v>
          </cell>
          <cell r="D82">
            <v>4.4400000000000004</v>
          </cell>
        </row>
        <row r="83">
          <cell r="C83" t="str">
            <v>嘉禾县</v>
          </cell>
          <cell r="D83">
            <v>8.41</v>
          </cell>
        </row>
        <row r="84">
          <cell r="C84" t="str">
            <v>临武县</v>
          </cell>
          <cell r="D84">
            <v>6.3</v>
          </cell>
        </row>
        <row r="85">
          <cell r="C85" t="str">
            <v>汝城县</v>
          </cell>
          <cell r="D85">
            <v>6.7</v>
          </cell>
        </row>
        <row r="86">
          <cell r="C86" t="str">
            <v>桂东县</v>
          </cell>
          <cell r="D86">
            <v>9.9700000000000006</v>
          </cell>
        </row>
        <row r="87">
          <cell r="C87" t="str">
            <v>安仁县</v>
          </cell>
          <cell r="D87">
            <v>3.59</v>
          </cell>
        </row>
        <row r="88">
          <cell r="C88" t="str">
            <v>资兴市</v>
          </cell>
          <cell r="D88">
            <v>4.8499999999999996</v>
          </cell>
        </row>
        <row r="89">
          <cell r="C89" t="str">
            <v>零陵区</v>
          </cell>
          <cell r="D89">
            <v>5.29</v>
          </cell>
        </row>
        <row r="90">
          <cell r="C90" t="str">
            <v>冷水滩区</v>
          </cell>
          <cell r="D90">
            <v>7.1</v>
          </cell>
        </row>
        <row r="91">
          <cell r="C91" t="str">
            <v>祁阳县</v>
          </cell>
          <cell r="D91">
            <v>11.08</v>
          </cell>
        </row>
        <row r="92">
          <cell r="C92" t="str">
            <v>东安县</v>
          </cell>
          <cell r="D92">
            <v>7.67</v>
          </cell>
        </row>
        <row r="93">
          <cell r="C93" t="str">
            <v>双牌县</v>
          </cell>
          <cell r="D93">
            <v>7.8</v>
          </cell>
        </row>
        <row r="94">
          <cell r="C94" t="str">
            <v>道县</v>
          </cell>
          <cell r="D94">
            <v>11.05</v>
          </cell>
        </row>
        <row r="95">
          <cell r="C95" t="str">
            <v>江永县</v>
          </cell>
          <cell r="D95">
            <v>7.03</v>
          </cell>
        </row>
        <row r="96">
          <cell r="C96" t="str">
            <v>宁远县</v>
          </cell>
          <cell r="D96">
            <v>20.420000000000002</v>
          </cell>
        </row>
        <row r="97">
          <cell r="C97" t="str">
            <v>蓝山县</v>
          </cell>
          <cell r="D97">
            <v>9.11</v>
          </cell>
        </row>
        <row r="98">
          <cell r="C98" t="str">
            <v>新田县</v>
          </cell>
          <cell r="D98">
            <v>9.9499999999999993</v>
          </cell>
        </row>
        <row r="99">
          <cell r="C99" t="str">
            <v>江华县</v>
          </cell>
          <cell r="D99">
            <v>14.45</v>
          </cell>
        </row>
        <row r="100">
          <cell r="C100" t="str">
            <v>洪江区</v>
          </cell>
          <cell r="D100">
            <v>3.93</v>
          </cell>
        </row>
        <row r="101">
          <cell r="C101" t="str">
            <v>鹤城区</v>
          </cell>
          <cell r="D101">
            <v>2.48</v>
          </cell>
        </row>
        <row r="102">
          <cell r="C102" t="str">
            <v>中方县</v>
          </cell>
          <cell r="D102">
            <v>4.9400000000000004</v>
          </cell>
        </row>
        <row r="103">
          <cell r="C103" t="str">
            <v>沅陵县</v>
          </cell>
          <cell r="D103">
            <v>3.58</v>
          </cell>
        </row>
        <row r="104">
          <cell r="C104" t="str">
            <v>辰溪县</v>
          </cell>
          <cell r="D104">
            <v>8.5</v>
          </cell>
        </row>
        <row r="105">
          <cell r="C105" t="str">
            <v>溆浦县</v>
          </cell>
          <cell r="D105">
            <v>3.86</v>
          </cell>
        </row>
        <row r="106">
          <cell r="C106" t="str">
            <v>会同县</v>
          </cell>
          <cell r="D106">
            <v>4.17</v>
          </cell>
        </row>
        <row r="107">
          <cell r="C107" t="str">
            <v>麻阳县</v>
          </cell>
          <cell r="D107">
            <v>9.56</v>
          </cell>
        </row>
        <row r="108">
          <cell r="C108" t="str">
            <v>新晃县</v>
          </cell>
          <cell r="D108">
            <v>4.24</v>
          </cell>
        </row>
        <row r="109">
          <cell r="C109" t="str">
            <v>芷江县</v>
          </cell>
          <cell r="D109">
            <v>7.49</v>
          </cell>
        </row>
        <row r="110">
          <cell r="C110" t="str">
            <v>靖州县</v>
          </cell>
          <cell r="D110">
            <v>5.8</v>
          </cell>
        </row>
        <row r="111">
          <cell r="C111" t="str">
            <v>通道县</v>
          </cell>
          <cell r="D111">
            <v>6.44</v>
          </cell>
        </row>
        <row r="112">
          <cell r="C112" t="str">
            <v>洪江市</v>
          </cell>
          <cell r="D112">
            <v>6.35</v>
          </cell>
        </row>
        <row r="113">
          <cell r="C113" t="str">
            <v>娄星区</v>
          </cell>
          <cell r="D113">
            <v>5.45</v>
          </cell>
        </row>
        <row r="114">
          <cell r="C114" t="str">
            <v>双峰县</v>
          </cell>
          <cell r="D114">
            <v>5.17</v>
          </cell>
        </row>
        <row r="115">
          <cell r="C115" t="str">
            <v>新化县</v>
          </cell>
          <cell r="D115">
            <v>8.69</v>
          </cell>
        </row>
        <row r="116">
          <cell r="C116" t="str">
            <v>冷水江市</v>
          </cell>
          <cell r="D116">
            <v>5.58</v>
          </cell>
        </row>
        <row r="117">
          <cell r="C117" t="str">
            <v>涟源市</v>
          </cell>
          <cell r="D117">
            <v>16.04</v>
          </cell>
        </row>
        <row r="118">
          <cell r="C118" t="str">
            <v>湘西州本级</v>
          </cell>
          <cell r="D118">
            <v>1.65</v>
          </cell>
        </row>
        <row r="119">
          <cell r="C119" t="str">
            <v>吉首市</v>
          </cell>
          <cell r="D119">
            <v>7.59</v>
          </cell>
        </row>
        <row r="120">
          <cell r="C120" t="str">
            <v>泸溪县</v>
          </cell>
          <cell r="D120">
            <v>10.1</v>
          </cell>
        </row>
        <row r="121">
          <cell r="C121" t="str">
            <v>凤凰县</v>
          </cell>
          <cell r="D121">
            <v>11.3</v>
          </cell>
        </row>
        <row r="122">
          <cell r="C122" t="str">
            <v>花垣县</v>
          </cell>
          <cell r="D122">
            <v>12.47</v>
          </cell>
        </row>
        <row r="123">
          <cell r="C123" t="str">
            <v>保靖县</v>
          </cell>
          <cell r="D123">
            <v>10.49</v>
          </cell>
        </row>
        <row r="124">
          <cell r="C124" t="str">
            <v>古丈县</v>
          </cell>
          <cell r="D124">
            <v>9.25</v>
          </cell>
        </row>
        <row r="125">
          <cell r="C125" t="str">
            <v>永顺县</v>
          </cell>
          <cell r="D125">
            <v>14.11</v>
          </cell>
        </row>
        <row r="126">
          <cell r="C126" t="str">
            <v>龙山县</v>
          </cell>
          <cell r="D126">
            <v>12.6</v>
          </cell>
        </row>
      </sheetData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V4" t="str">
            <v>保险职业学院</v>
          </cell>
          <cell r="W4">
            <v>343.66</v>
          </cell>
          <cell r="X4">
            <v>231.88</v>
          </cell>
          <cell r="Y4">
            <v>111.78</v>
          </cell>
          <cell r="Z4">
            <v>0</v>
          </cell>
          <cell r="AD4" t="str">
            <v>长沙矿冶研究院有限责任公司</v>
          </cell>
          <cell r="AE4">
            <v>26.6</v>
          </cell>
          <cell r="AF4">
            <v>0</v>
          </cell>
          <cell r="AG4">
            <v>22.92</v>
          </cell>
          <cell r="AH4">
            <v>3.68</v>
          </cell>
        </row>
        <row r="5">
          <cell r="V5" t="str">
            <v>常德职业技术学院</v>
          </cell>
          <cell r="W5">
            <v>1376.63</v>
          </cell>
          <cell r="X5">
            <v>925.06</v>
          </cell>
          <cell r="Y5">
            <v>0</v>
          </cell>
          <cell r="Z5">
            <v>451.57</v>
          </cell>
          <cell r="AD5" t="str">
            <v>长沙矿山研究院有限责任公司</v>
          </cell>
          <cell r="AE5">
            <v>17.7</v>
          </cell>
          <cell r="AF5">
            <v>0</v>
          </cell>
          <cell r="AG5">
            <v>15.3</v>
          </cell>
          <cell r="AH5">
            <v>2.4</v>
          </cell>
        </row>
        <row r="6">
          <cell r="V6" t="str">
            <v>郴州职业技术学院</v>
          </cell>
          <cell r="W6">
            <v>695.76</v>
          </cell>
          <cell r="X6">
            <v>470.22</v>
          </cell>
          <cell r="Y6">
            <v>0</v>
          </cell>
          <cell r="Z6">
            <v>225.54</v>
          </cell>
          <cell r="AD6" t="str">
            <v>湘潭大学</v>
          </cell>
          <cell r="AE6">
            <v>8789.2000000000007</v>
          </cell>
          <cell r="AF6">
            <v>3605.77</v>
          </cell>
          <cell r="AG6">
            <v>3991.47</v>
          </cell>
          <cell r="AH6">
            <v>1191.96</v>
          </cell>
        </row>
        <row r="7">
          <cell r="V7" t="str">
            <v>衡阳师范学院</v>
          </cell>
          <cell r="W7">
            <v>1814.35</v>
          </cell>
          <cell r="X7">
            <v>1227.6099999999999</v>
          </cell>
          <cell r="Y7">
            <v>586.74</v>
          </cell>
          <cell r="Z7">
            <v>0</v>
          </cell>
          <cell r="AD7" t="str">
            <v>吉首大学</v>
          </cell>
          <cell r="AE7">
            <v>1876.6</v>
          </cell>
          <cell r="AF7">
            <v>769.14</v>
          </cell>
          <cell r="AG7">
            <v>852.78</v>
          </cell>
          <cell r="AH7">
            <v>254.68</v>
          </cell>
        </row>
        <row r="8">
          <cell r="V8" t="str">
            <v>衡阳师范学院南岳学院</v>
          </cell>
          <cell r="W8">
            <v>371.83</v>
          </cell>
          <cell r="X8">
            <v>249.62</v>
          </cell>
          <cell r="Y8">
            <v>122.21</v>
          </cell>
          <cell r="Z8">
            <v>0</v>
          </cell>
          <cell r="AD8" t="str">
            <v>湖南科技大学</v>
          </cell>
          <cell r="AE8">
            <v>3868.7</v>
          </cell>
          <cell r="AF8">
            <v>1588.22</v>
          </cell>
          <cell r="AG8">
            <v>1756.08</v>
          </cell>
          <cell r="AH8">
            <v>524.4</v>
          </cell>
        </row>
        <row r="9">
          <cell r="V9" t="str">
            <v>湖南安全技术职业学院</v>
          </cell>
          <cell r="W9">
            <v>774.35</v>
          </cell>
          <cell r="X9">
            <v>524.89</v>
          </cell>
          <cell r="Y9">
            <v>249.46</v>
          </cell>
          <cell r="Z9">
            <v>0</v>
          </cell>
          <cell r="AD9" t="str">
            <v>长沙理工大学</v>
          </cell>
          <cell r="AE9">
            <v>6243</v>
          </cell>
          <cell r="AF9">
            <v>2560.98</v>
          </cell>
          <cell r="AG9">
            <v>2835.34</v>
          </cell>
          <cell r="AH9">
            <v>846.68</v>
          </cell>
        </row>
        <row r="10">
          <cell r="V10" t="str">
            <v>湖南财经工业职业技术学院</v>
          </cell>
          <cell r="W10">
            <v>1181.72</v>
          </cell>
          <cell r="X10">
            <v>792.47</v>
          </cell>
          <cell r="Y10">
            <v>0</v>
          </cell>
          <cell r="Z10">
            <v>389.25</v>
          </cell>
          <cell r="AD10" t="str">
            <v>湖南农业大学</v>
          </cell>
          <cell r="AE10">
            <v>5298.8</v>
          </cell>
          <cell r="AF10">
            <v>2175.14</v>
          </cell>
          <cell r="AG10">
            <v>2405.6999999999998</v>
          </cell>
          <cell r="AH10">
            <v>717.96</v>
          </cell>
        </row>
        <row r="11">
          <cell r="V11" t="str">
            <v>湖南财政经济学院</v>
          </cell>
          <cell r="W11">
            <v>1458.77</v>
          </cell>
          <cell r="X11">
            <v>992.06</v>
          </cell>
          <cell r="Y11">
            <v>466.71</v>
          </cell>
          <cell r="Z11">
            <v>0</v>
          </cell>
          <cell r="AD11" t="str">
            <v>中南林业科技大学</v>
          </cell>
          <cell r="AE11">
            <v>4351.1000000000004</v>
          </cell>
          <cell r="AF11">
            <v>1786.84</v>
          </cell>
          <cell r="AG11">
            <v>1974.78</v>
          </cell>
          <cell r="AH11">
            <v>589.48</v>
          </cell>
        </row>
        <row r="12">
          <cell r="V12" t="str">
            <v>湖南城建职业技术学院</v>
          </cell>
          <cell r="W12">
            <v>1055.56</v>
          </cell>
          <cell r="X12">
            <v>715.18</v>
          </cell>
          <cell r="Y12">
            <v>340.38</v>
          </cell>
          <cell r="Z12">
            <v>0</v>
          </cell>
          <cell r="AD12" t="str">
            <v>湖南中医药大学</v>
          </cell>
          <cell r="AE12">
            <v>3319.3</v>
          </cell>
          <cell r="AF12">
            <v>1362.3</v>
          </cell>
          <cell r="AG12">
            <v>1507.08</v>
          </cell>
          <cell r="AH12">
            <v>449.92</v>
          </cell>
        </row>
        <row r="13">
          <cell r="V13" t="str">
            <v>湖南城市学院</v>
          </cell>
          <cell r="W13">
            <v>1835.66</v>
          </cell>
          <cell r="X13">
            <v>1248.24</v>
          </cell>
          <cell r="Y13">
            <v>587.41999999999996</v>
          </cell>
          <cell r="Z13">
            <v>0</v>
          </cell>
          <cell r="AD13" t="str">
            <v>湖南师范大学</v>
          </cell>
          <cell r="AE13">
            <v>11406</v>
          </cell>
          <cell r="AF13">
            <v>4677.68</v>
          </cell>
          <cell r="AG13">
            <v>5181.4399999999996</v>
          </cell>
          <cell r="AH13">
            <v>1546.88</v>
          </cell>
        </row>
        <row r="14">
          <cell r="V14" t="str">
            <v>湖南大众传媒职业技术学院</v>
          </cell>
          <cell r="W14">
            <v>1026.42</v>
          </cell>
          <cell r="X14">
            <v>692.17</v>
          </cell>
          <cell r="Y14">
            <v>334.25</v>
          </cell>
          <cell r="Z14">
            <v>0</v>
          </cell>
          <cell r="AD14" t="str">
            <v>南华大学</v>
          </cell>
          <cell r="AE14">
            <v>5198.05</v>
          </cell>
          <cell r="AF14">
            <v>2132.0100000000002</v>
          </cell>
          <cell r="AG14">
            <v>2360.96</v>
          </cell>
          <cell r="AH14">
            <v>705.08</v>
          </cell>
        </row>
        <row r="15">
          <cell r="V15" t="str">
            <v>湖南第一师范学院</v>
          </cell>
          <cell r="W15">
            <v>1566.25</v>
          </cell>
          <cell r="X15">
            <v>1056.95</v>
          </cell>
          <cell r="Y15">
            <v>509.3</v>
          </cell>
          <cell r="Z15">
            <v>0</v>
          </cell>
          <cell r="AD15" t="str">
            <v>湖南工业大学</v>
          </cell>
          <cell r="AE15">
            <v>2305.6999999999998</v>
          </cell>
          <cell r="AF15">
            <v>945.88</v>
          </cell>
          <cell r="AG15">
            <v>1047.06</v>
          </cell>
          <cell r="AH15">
            <v>312.76</v>
          </cell>
        </row>
        <row r="16">
          <cell r="V16" t="str">
            <v>湖南电气职业技术学院</v>
          </cell>
          <cell r="W16">
            <v>808.72</v>
          </cell>
          <cell r="X16">
            <v>539.79</v>
          </cell>
          <cell r="Y16">
            <v>268.93</v>
          </cell>
          <cell r="Z16">
            <v>0</v>
          </cell>
          <cell r="AD16" t="str">
            <v>湖南工商大学</v>
          </cell>
          <cell r="AE16">
            <v>1539.1</v>
          </cell>
          <cell r="AF16">
            <v>627.22</v>
          </cell>
          <cell r="AG16">
            <v>702.12</v>
          </cell>
          <cell r="AH16">
            <v>209.76</v>
          </cell>
        </row>
        <row r="17">
          <cell r="V17" t="str">
            <v>湖南电子科技职业学院</v>
          </cell>
          <cell r="W17">
            <v>1127.4100000000001</v>
          </cell>
          <cell r="X17">
            <v>761.29</v>
          </cell>
          <cell r="Y17">
            <v>0</v>
          </cell>
          <cell r="Z17">
            <v>366.12</v>
          </cell>
          <cell r="AD17" t="str">
            <v>湖南工程学院</v>
          </cell>
          <cell r="AE17">
            <v>233.3</v>
          </cell>
          <cell r="AF17">
            <v>95.66</v>
          </cell>
          <cell r="AG17">
            <v>105.96</v>
          </cell>
          <cell r="AH17">
            <v>31.68</v>
          </cell>
        </row>
        <row r="18">
          <cell r="V18" t="str">
            <v>湖南都市职业学院</v>
          </cell>
          <cell r="W18">
            <v>1220.75</v>
          </cell>
          <cell r="X18">
            <v>828.73</v>
          </cell>
          <cell r="Y18">
            <v>0</v>
          </cell>
          <cell r="Z18">
            <v>392.02</v>
          </cell>
          <cell r="AD18" t="str">
            <v>湖南理工学院</v>
          </cell>
          <cell r="AE18">
            <v>993.1</v>
          </cell>
          <cell r="AF18">
            <v>407.86</v>
          </cell>
          <cell r="AG18">
            <v>450.84</v>
          </cell>
          <cell r="AH18">
            <v>134.4</v>
          </cell>
        </row>
        <row r="19">
          <cell r="V19" t="str">
            <v>湖南高尔夫旅游职业学院</v>
          </cell>
          <cell r="W19">
            <v>719.18</v>
          </cell>
          <cell r="X19">
            <v>483.67</v>
          </cell>
          <cell r="Y19">
            <v>0</v>
          </cell>
          <cell r="Z19">
            <v>235.51</v>
          </cell>
          <cell r="AD19" t="str">
            <v>邵阳学院</v>
          </cell>
          <cell r="AE19">
            <v>228</v>
          </cell>
          <cell r="AF19">
            <v>93.68</v>
          </cell>
          <cell r="AG19">
            <v>103.44</v>
          </cell>
          <cell r="AH19">
            <v>30.88</v>
          </cell>
        </row>
        <row r="20">
          <cell r="V20" t="str">
            <v>湖南高速铁路职业技术学院</v>
          </cell>
          <cell r="W20">
            <v>1169.24</v>
          </cell>
          <cell r="X20">
            <v>794.42</v>
          </cell>
          <cell r="Y20">
            <v>0</v>
          </cell>
          <cell r="Z20">
            <v>374.82</v>
          </cell>
          <cell r="AD20" t="str">
            <v>湖南人文科技学院</v>
          </cell>
          <cell r="AE20">
            <v>162.5</v>
          </cell>
          <cell r="AF20">
            <v>67.02</v>
          </cell>
          <cell r="AG20">
            <v>73.56</v>
          </cell>
          <cell r="AH20">
            <v>21.92</v>
          </cell>
        </row>
        <row r="21">
          <cell r="V21" t="str">
            <v>湖南工程学院</v>
          </cell>
          <cell r="W21">
            <v>1559.65</v>
          </cell>
          <cell r="X21">
            <v>1063.55</v>
          </cell>
          <cell r="Y21">
            <v>496.1</v>
          </cell>
          <cell r="Z21">
            <v>0</v>
          </cell>
          <cell r="AD21" t="str">
            <v>中共湖南省委党校</v>
          </cell>
          <cell r="AE21">
            <v>219</v>
          </cell>
          <cell r="AF21">
            <v>0</v>
          </cell>
          <cell r="AG21">
            <v>188.28</v>
          </cell>
          <cell r="AH21">
            <v>30.72</v>
          </cell>
        </row>
        <row r="22">
          <cell r="V22" t="str">
            <v>湖南工程学院应用技术学院</v>
          </cell>
          <cell r="W22">
            <v>361.55</v>
          </cell>
          <cell r="X22">
            <v>243.85</v>
          </cell>
          <cell r="Y22">
            <v>117.7</v>
          </cell>
          <cell r="Z22">
            <v>0</v>
          </cell>
          <cell r="AD22" t="str">
            <v>衡阳师范学院</v>
          </cell>
          <cell r="AE22">
            <v>447.6</v>
          </cell>
          <cell r="AF22">
            <v>155.6</v>
          </cell>
          <cell r="AG22">
            <v>214.56</v>
          </cell>
          <cell r="AH22">
            <v>77.44</v>
          </cell>
        </row>
        <row r="23">
          <cell r="V23" t="str">
            <v>湖南工程职业技术学院</v>
          </cell>
          <cell r="W23">
            <v>1039.17</v>
          </cell>
          <cell r="X23">
            <v>701.82</v>
          </cell>
          <cell r="Y23">
            <v>337.35</v>
          </cell>
          <cell r="Z23">
            <v>0</v>
          </cell>
        </row>
        <row r="24">
          <cell r="V24" t="str">
            <v>湖南工商职业学院</v>
          </cell>
          <cell r="W24">
            <v>677.81</v>
          </cell>
          <cell r="X24">
            <v>460.65</v>
          </cell>
          <cell r="Y24">
            <v>0</v>
          </cell>
          <cell r="Z24">
            <v>217.16</v>
          </cell>
        </row>
        <row r="25">
          <cell r="V25" t="str">
            <v>湖南工学院</v>
          </cell>
          <cell r="W25">
            <v>1624.96</v>
          </cell>
          <cell r="X25">
            <v>1090.98</v>
          </cell>
          <cell r="Y25">
            <v>533.98</v>
          </cell>
          <cell r="Z25">
            <v>0</v>
          </cell>
        </row>
        <row r="26">
          <cell r="V26" t="str">
            <v>湖南工业大学</v>
          </cell>
          <cell r="W26">
            <v>2291.2199999999998</v>
          </cell>
          <cell r="X26">
            <v>1554.81</v>
          </cell>
          <cell r="Y26">
            <v>736.41</v>
          </cell>
          <cell r="Z26">
            <v>0</v>
          </cell>
        </row>
        <row r="27">
          <cell r="V27" t="str">
            <v>湖南工业大学科技学院</v>
          </cell>
          <cell r="W27">
            <v>526.61</v>
          </cell>
          <cell r="X27">
            <v>358.05</v>
          </cell>
          <cell r="Y27">
            <v>168.56</v>
          </cell>
          <cell r="Z27">
            <v>0</v>
          </cell>
        </row>
        <row r="28">
          <cell r="V28" t="str">
            <v>湖南工业职业技术学院</v>
          </cell>
          <cell r="W28">
            <v>1380.47</v>
          </cell>
          <cell r="X28">
            <v>931.6</v>
          </cell>
          <cell r="Y28">
            <v>448.87</v>
          </cell>
          <cell r="Z28">
            <v>0</v>
          </cell>
        </row>
        <row r="29">
          <cell r="V29" t="str">
            <v>湖南工艺美术职业学院</v>
          </cell>
          <cell r="W29">
            <v>777.14</v>
          </cell>
          <cell r="X29">
            <v>522.44000000000005</v>
          </cell>
          <cell r="Y29">
            <v>254.7</v>
          </cell>
          <cell r="Z29">
            <v>0</v>
          </cell>
        </row>
        <row r="30">
          <cell r="V30" t="str">
            <v>湖南国防工业职业技术学院</v>
          </cell>
          <cell r="W30">
            <v>473.42</v>
          </cell>
          <cell r="X30">
            <v>320.45</v>
          </cell>
          <cell r="Y30">
            <v>152.97</v>
          </cell>
          <cell r="Z30">
            <v>0</v>
          </cell>
        </row>
        <row r="31">
          <cell r="V31" t="str">
            <v>湖南化工职业技术学院</v>
          </cell>
          <cell r="W31">
            <v>1573.26</v>
          </cell>
          <cell r="X31">
            <v>1063.92</v>
          </cell>
          <cell r="Y31">
            <v>509.34</v>
          </cell>
          <cell r="Z31">
            <v>0</v>
          </cell>
        </row>
        <row r="32">
          <cell r="V32" t="str">
            <v>湖南环境生物职业技术学院</v>
          </cell>
          <cell r="W32">
            <v>1812.9</v>
          </cell>
          <cell r="X32">
            <v>1220.02</v>
          </cell>
          <cell r="Y32">
            <v>592.88</v>
          </cell>
          <cell r="Z32">
            <v>0</v>
          </cell>
        </row>
        <row r="33">
          <cell r="V33" t="str">
            <v>湖南机电职业技术学院</v>
          </cell>
          <cell r="W33">
            <v>1333.28</v>
          </cell>
          <cell r="X33">
            <v>897.77</v>
          </cell>
          <cell r="Y33">
            <v>435.51</v>
          </cell>
          <cell r="Z33">
            <v>0</v>
          </cell>
        </row>
        <row r="34">
          <cell r="V34" t="str">
            <v>湖南吉利汽车职业技术学院</v>
          </cell>
          <cell r="W34">
            <v>604.59</v>
          </cell>
          <cell r="X34">
            <v>402.67</v>
          </cell>
          <cell r="Y34">
            <v>0</v>
          </cell>
          <cell r="Z34">
            <v>201.92</v>
          </cell>
        </row>
        <row r="35">
          <cell r="V35" t="str">
            <v>湖南交通工程学院</v>
          </cell>
          <cell r="W35">
            <v>1194.8399999999999</v>
          </cell>
          <cell r="X35">
            <v>803.94</v>
          </cell>
          <cell r="Y35">
            <v>0</v>
          </cell>
          <cell r="Z35">
            <v>390.9</v>
          </cell>
        </row>
        <row r="36">
          <cell r="V36" t="str">
            <v>湖南交通职业技术学院</v>
          </cell>
          <cell r="W36">
            <v>1314.28</v>
          </cell>
          <cell r="X36">
            <v>887.37</v>
          </cell>
          <cell r="Y36">
            <v>426.91</v>
          </cell>
          <cell r="Z36">
            <v>0</v>
          </cell>
        </row>
        <row r="37">
          <cell r="V37" t="str">
            <v>湖南警察学院</v>
          </cell>
          <cell r="W37">
            <v>529.21</v>
          </cell>
          <cell r="X37">
            <v>357.81</v>
          </cell>
          <cell r="Y37">
            <v>171.4</v>
          </cell>
          <cell r="Z37">
            <v>0</v>
          </cell>
        </row>
        <row r="38">
          <cell r="V38" t="str">
            <v>湖南九嶷职业技术学院</v>
          </cell>
          <cell r="W38">
            <v>293.77999999999997</v>
          </cell>
          <cell r="X38">
            <v>198.83</v>
          </cell>
          <cell r="Y38">
            <v>0</v>
          </cell>
          <cell r="Z38">
            <v>94.95</v>
          </cell>
        </row>
        <row r="39">
          <cell r="V39" t="str">
            <v>湖南科技大学</v>
          </cell>
          <cell r="W39">
            <v>2442.54</v>
          </cell>
          <cell r="X39">
            <v>1661.16</v>
          </cell>
          <cell r="Y39">
            <v>781.38</v>
          </cell>
          <cell r="Z39">
            <v>0</v>
          </cell>
        </row>
        <row r="40">
          <cell r="V40" t="str">
            <v>湖南科技大学潇湘学院</v>
          </cell>
          <cell r="W40">
            <v>467.91</v>
          </cell>
          <cell r="X40">
            <v>314.99</v>
          </cell>
          <cell r="Y40">
            <v>152.91999999999999</v>
          </cell>
          <cell r="Z40">
            <v>0</v>
          </cell>
        </row>
        <row r="41">
          <cell r="V41" t="str">
            <v>湖南科技学院</v>
          </cell>
          <cell r="W41">
            <v>1378.41</v>
          </cell>
          <cell r="X41">
            <v>922.97</v>
          </cell>
          <cell r="Y41">
            <v>455.44</v>
          </cell>
          <cell r="Z41">
            <v>0</v>
          </cell>
        </row>
        <row r="42">
          <cell r="V42" t="str">
            <v>湖南科技职业学院</v>
          </cell>
          <cell r="W42">
            <v>1288.45</v>
          </cell>
          <cell r="X42">
            <v>871.35</v>
          </cell>
          <cell r="Y42">
            <v>417.1</v>
          </cell>
          <cell r="Z42">
            <v>0</v>
          </cell>
        </row>
        <row r="43">
          <cell r="V43" t="str">
            <v>湖南劳动人事职业学院</v>
          </cell>
          <cell r="W43">
            <v>849.35</v>
          </cell>
          <cell r="X43">
            <v>573.49</v>
          </cell>
          <cell r="Y43">
            <v>275.86</v>
          </cell>
          <cell r="Z43">
            <v>0</v>
          </cell>
        </row>
        <row r="44">
          <cell r="V44" t="str">
            <v>湖南理工学院</v>
          </cell>
          <cell r="W44">
            <v>1340.97</v>
          </cell>
          <cell r="X44">
            <v>912.34</v>
          </cell>
          <cell r="Y44">
            <v>428.63</v>
          </cell>
          <cell r="Z44">
            <v>0</v>
          </cell>
        </row>
        <row r="45">
          <cell r="V45" t="str">
            <v>湖南理工学院南湖学院</v>
          </cell>
          <cell r="W45">
            <v>491.99</v>
          </cell>
          <cell r="X45">
            <v>332.55</v>
          </cell>
          <cell r="Y45">
            <v>159.44</v>
          </cell>
          <cell r="Z45">
            <v>0</v>
          </cell>
        </row>
        <row r="46">
          <cell r="V46" t="str">
            <v>湖南理工职业技术学院</v>
          </cell>
          <cell r="W46">
            <v>625.89</v>
          </cell>
          <cell r="X46">
            <v>421.57</v>
          </cell>
          <cell r="Y46">
            <v>204.32</v>
          </cell>
          <cell r="Z46">
            <v>0</v>
          </cell>
        </row>
        <row r="47">
          <cell r="V47" t="str">
            <v>湖南民族职业学院</v>
          </cell>
          <cell r="W47">
            <v>1496.39</v>
          </cell>
          <cell r="X47">
            <v>989.99</v>
          </cell>
          <cell r="Y47">
            <v>0</v>
          </cell>
          <cell r="Z47">
            <v>506.4</v>
          </cell>
        </row>
        <row r="48">
          <cell r="V48" t="str">
            <v>湖南农业大学</v>
          </cell>
          <cell r="W48">
            <v>2393.91</v>
          </cell>
          <cell r="X48">
            <v>1620.35</v>
          </cell>
          <cell r="Y48">
            <v>773.56</v>
          </cell>
          <cell r="Z48">
            <v>0</v>
          </cell>
        </row>
        <row r="49">
          <cell r="V49" t="str">
            <v>湖南农业大学东方科技学院</v>
          </cell>
          <cell r="W49">
            <v>466.26</v>
          </cell>
          <cell r="X49">
            <v>314</v>
          </cell>
          <cell r="Y49">
            <v>152.26</v>
          </cell>
          <cell r="Z49">
            <v>0</v>
          </cell>
        </row>
        <row r="50">
          <cell r="V50" t="str">
            <v>湖南女子学院</v>
          </cell>
          <cell r="W50">
            <v>820.02</v>
          </cell>
          <cell r="X50">
            <v>554.16999999999996</v>
          </cell>
          <cell r="Y50">
            <v>265.85000000000002</v>
          </cell>
          <cell r="Z50">
            <v>0</v>
          </cell>
        </row>
        <row r="51">
          <cell r="V51" t="str">
            <v>湖南汽车工程职业学院</v>
          </cell>
          <cell r="W51">
            <v>1543.59</v>
          </cell>
          <cell r="X51">
            <v>1038.07</v>
          </cell>
          <cell r="Y51">
            <v>0</v>
          </cell>
          <cell r="Z51">
            <v>505.52</v>
          </cell>
        </row>
        <row r="52">
          <cell r="V52" t="str">
            <v>湖南人文科技学院</v>
          </cell>
          <cell r="W52">
            <v>1466.05</v>
          </cell>
          <cell r="X52">
            <v>995.03</v>
          </cell>
          <cell r="Y52">
            <v>471.02</v>
          </cell>
          <cell r="Z52">
            <v>0</v>
          </cell>
        </row>
        <row r="53">
          <cell r="V53" t="str">
            <v>湖南软件职业技术大学</v>
          </cell>
          <cell r="W53">
            <v>940.19</v>
          </cell>
          <cell r="X53">
            <v>637.30999999999995</v>
          </cell>
          <cell r="Y53">
            <v>0</v>
          </cell>
          <cell r="Z53">
            <v>302.88</v>
          </cell>
        </row>
        <row r="54">
          <cell r="V54" t="str">
            <v>湖南三一工业职业技术学院</v>
          </cell>
          <cell r="W54">
            <v>779.83</v>
          </cell>
          <cell r="X54">
            <v>527.38</v>
          </cell>
          <cell r="Y54">
            <v>0</v>
          </cell>
          <cell r="Z54">
            <v>252.45</v>
          </cell>
        </row>
        <row r="55">
          <cell r="V55" t="str">
            <v>湖南商务职业技术学院</v>
          </cell>
          <cell r="W55">
            <v>1062.67</v>
          </cell>
          <cell r="X55">
            <v>714.32</v>
          </cell>
          <cell r="Y55">
            <v>348.35</v>
          </cell>
          <cell r="Z55">
            <v>0</v>
          </cell>
        </row>
        <row r="56">
          <cell r="V56" t="str">
            <v>湖南工商大学</v>
          </cell>
          <cell r="W56">
            <v>1506.18</v>
          </cell>
          <cell r="X56">
            <v>1027.3499999999999</v>
          </cell>
          <cell r="Y56">
            <v>478.83</v>
          </cell>
          <cell r="Z56">
            <v>0</v>
          </cell>
        </row>
        <row r="57">
          <cell r="V57" t="str">
            <v>湘潭理工学院（湖南工商大学北津学院）</v>
          </cell>
          <cell r="W57">
            <v>633.14</v>
          </cell>
          <cell r="X57">
            <v>428.8</v>
          </cell>
          <cell r="Y57">
            <v>204.34</v>
          </cell>
          <cell r="Z57">
            <v>0</v>
          </cell>
        </row>
        <row r="58">
          <cell r="V58" t="str">
            <v>湖南涉外经济学院</v>
          </cell>
          <cell r="W58">
            <v>2456.54</v>
          </cell>
          <cell r="X58">
            <v>1659.76</v>
          </cell>
          <cell r="Y58">
            <v>796.78</v>
          </cell>
          <cell r="Z58">
            <v>0</v>
          </cell>
        </row>
        <row r="59">
          <cell r="V59" t="str">
            <v>湖南生物机电职业技术学院</v>
          </cell>
          <cell r="W59">
            <v>1387.81</v>
          </cell>
          <cell r="X59">
            <v>935.69</v>
          </cell>
          <cell r="Y59">
            <v>452.12</v>
          </cell>
          <cell r="Z59">
            <v>0</v>
          </cell>
        </row>
        <row r="60">
          <cell r="V60" t="str">
            <v>湖南广播电视大学（湖南网络工程职业学院）</v>
          </cell>
          <cell r="W60">
            <v>694.32</v>
          </cell>
          <cell r="X60">
            <v>463.23</v>
          </cell>
          <cell r="Y60">
            <v>231.09</v>
          </cell>
          <cell r="Z60">
            <v>0</v>
          </cell>
        </row>
        <row r="61">
          <cell r="V61" t="str">
            <v>湖南师范大学</v>
          </cell>
          <cell r="W61">
            <v>2270.9299999999998</v>
          </cell>
          <cell r="X61">
            <v>1535.12</v>
          </cell>
          <cell r="Y61">
            <v>735.81</v>
          </cell>
          <cell r="Z61">
            <v>0</v>
          </cell>
        </row>
        <row r="62">
          <cell r="V62" t="str">
            <v>湖南师范大学树达学院</v>
          </cell>
          <cell r="W62">
            <v>516.25</v>
          </cell>
          <cell r="X62">
            <v>347.51</v>
          </cell>
          <cell r="Y62">
            <v>168.74</v>
          </cell>
          <cell r="Z62">
            <v>0</v>
          </cell>
        </row>
        <row r="63">
          <cell r="V63" t="str">
            <v>湖南石油化工职业技术学院</v>
          </cell>
          <cell r="W63">
            <v>812.57</v>
          </cell>
          <cell r="X63">
            <v>547.62</v>
          </cell>
          <cell r="Y63">
            <v>264.95</v>
          </cell>
          <cell r="Z63">
            <v>0</v>
          </cell>
        </row>
        <row r="64">
          <cell r="V64" t="str">
            <v>湖南食品药品职业学院</v>
          </cell>
          <cell r="W64">
            <v>793.17</v>
          </cell>
          <cell r="X64">
            <v>534.38</v>
          </cell>
          <cell r="Y64">
            <v>258.79000000000002</v>
          </cell>
          <cell r="Z64">
            <v>0</v>
          </cell>
        </row>
        <row r="65">
          <cell r="V65" t="str">
            <v>湖南水利水电职业技术学院</v>
          </cell>
          <cell r="W65">
            <v>946.72</v>
          </cell>
          <cell r="X65">
            <v>644.15</v>
          </cell>
          <cell r="Y65">
            <v>302.57</v>
          </cell>
          <cell r="Z65">
            <v>0</v>
          </cell>
        </row>
        <row r="66">
          <cell r="V66" t="str">
            <v>湖南司法警官职业学院</v>
          </cell>
          <cell r="W66">
            <v>489</v>
          </cell>
          <cell r="X66">
            <v>331.72</v>
          </cell>
          <cell r="Y66">
            <v>157.28</v>
          </cell>
          <cell r="Z66">
            <v>0</v>
          </cell>
        </row>
        <row r="67">
          <cell r="V67" t="str">
            <v>湖南体育职业学院</v>
          </cell>
          <cell r="W67">
            <v>411.61</v>
          </cell>
          <cell r="X67">
            <v>279.37</v>
          </cell>
          <cell r="Y67">
            <v>132.24</v>
          </cell>
          <cell r="Z67">
            <v>0</v>
          </cell>
        </row>
        <row r="68">
          <cell r="V68" t="str">
            <v>湖南铁道职业技术学院</v>
          </cell>
          <cell r="W68">
            <v>1099.56</v>
          </cell>
          <cell r="X68">
            <v>743.78</v>
          </cell>
          <cell r="Y68">
            <v>355.78</v>
          </cell>
          <cell r="Z68">
            <v>0</v>
          </cell>
        </row>
        <row r="69">
          <cell r="V69" t="str">
            <v>湖南铁路科技职业技术学院</v>
          </cell>
          <cell r="W69">
            <v>1098.72</v>
          </cell>
          <cell r="X69">
            <v>743.99</v>
          </cell>
          <cell r="Y69">
            <v>0</v>
          </cell>
          <cell r="Z69">
            <v>354.73</v>
          </cell>
        </row>
        <row r="70">
          <cell r="V70" t="str">
            <v>湖南外国语职业学院</v>
          </cell>
          <cell r="W70">
            <v>1248.3399999999999</v>
          </cell>
          <cell r="X70">
            <v>844.48</v>
          </cell>
          <cell r="Y70">
            <v>0</v>
          </cell>
          <cell r="Z70">
            <v>403.86</v>
          </cell>
        </row>
        <row r="71">
          <cell r="V71" t="str">
            <v>湖南外贸职业学院</v>
          </cell>
          <cell r="W71">
            <v>992.28</v>
          </cell>
          <cell r="X71">
            <v>666.57</v>
          </cell>
          <cell r="Y71">
            <v>325.70999999999998</v>
          </cell>
          <cell r="Z71">
            <v>0</v>
          </cell>
        </row>
        <row r="72">
          <cell r="V72" t="str">
            <v>湖南文理学院</v>
          </cell>
          <cell r="W72">
            <v>1648.79</v>
          </cell>
          <cell r="X72">
            <v>1118.43</v>
          </cell>
          <cell r="Y72">
            <v>530.36</v>
          </cell>
          <cell r="Z72">
            <v>0</v>
          </cell>
        </row>
        <row r="73">
          <cell r="V73" t="str">
            <v>湖南文理学院芙蓉学院</v>
          </cell>
          <cell r="W73">
            <v>469.26</v>
          </cell>
          <cell r="X73">
            <v>315</v>
          </cell>
          <cell r="Y73">
            <v>154.26</v>
          </cell>
          <cell r="Z73">
            <v>0</v>
          </cell>
        </row>
        <row r="74">
          <cell r="V74" t="str">
            <v>湖南现代物流职业技术学院</v>
          </cell>
          <cell r="W74">
            <v>778.3</v>
          </cell>
          <cell r="X74">
            <v>521.34</v>
          </cell>
          <cell r="Y74">
            <v>256.95999999999998</v>
          </cell>
          <cell r="Z74">
            <v>0</v>
          </cell>
        </row>
        <row r="75">
          <cell r="V75" t="str">
            <v>湖南信息学院</v>
          </cell>
          <cell r="W75">
            <v>1432.05</v>
          </cell>
          <cell r="X75">
            <v>972.47</v>
          </cell>
          <cell r="Y75">
            <v>459.58</v>
          </cell>
          <cell r="Z75">
            <v>0</v>
          </cell>
        </row>
        <row r="76">
          <cell r="V76" t="str">
            <v>湖南信息职业技术学院</v>
          </cell>
          <cell r="W76">
            <v>1130.0899999999999</v>
          </cell>
          <cell r="X76">
            <v>762.29</v>
          </cell>
          <cell r="Y76">
            <v>0</v>
          </cell>
          <cell r="Z76">
            <v>367.8</v>
          </cell>
        </row>
        <row r="77">
          <cell r="V77" t="str">
            <v>湖南医药学院</v>
          </cell>
          <cell r="W77">
            <v>1037.57</v>
          </cell>
          <cell r="X77">
            <v>694.74</v>
          </cell>
          <cell r="Y77">
            <v>342.83</v>
          </cell>
          <cell r="Z77">
            <v>0</v>
          </cell>
        </row>
        <row r="78">
          <cell r="V78" t="str">
            <v>湖南艺术职业学院</v>
          </cell>
          <cell r="W78">
            <v>566.85</v>
          </cell>
          <cell r="X78">
            <v>383.83</v>
          </cell>
          <cell r="Y78">
            <v>183.02</v>
          </cell>
          <cell r="Z78">
            <v>0</v>
          </cell>
        </row>
        <row r="79">
          <cell r="V79" t="str">
            <v>湖南应用技术学院</v>
          </cell>
          <cell r="W79">
            <v>1283.94</v>
          </cell>
          <cell r="X79">
            <v>859.6</v>
          </cell>
          <cell r="Y79">
            <v>0</v>
          </cell>
          <cell r="Z79">
            <v>424.34</v>
          </cell>
        </row>
        <row r="80">
          <cell r="V80" t="str">
            <v>湖南邮电职业技术学院</v>
          </cell>
          <cell r="W80">
            <v>438.97</v>
          </cell>
          <cell r="X80">
            <v>296.77999999999997</v>
          </cell>
          <cell r="Y80">
            <v>142.19</v>
          </cell>
          <cell r="Z80">
            <v>0</v>
          </cell>
        </row>
        <row r="81">
          <cell r="V81" t="str">
            <v>湖南有色金属职业技术学院</v>
          </cell>
          <cell r="W81">
            <v>975.24</v>
          </cell>
          <cell r="X81">
            <v>654.54</v>
          </cell>
          <cell r="Y81">
            <v>320.7</v>
          </cell>
          <cell r="Z81">
            <v>0</v>
          </cell>
        </row>
        <row r="82">
          <cell r="V82" t="str">
            <v>湖南幼儿师范高等专科学校</v>
          </cell>
          <cell r="W82">
            <v>838.28</v>
          </cell>
          <cell r="X82">
            <v>569.77</v>
          </cell>
          <cell r="Y82">
            <v>0</v>
          </cell>
          <cell r="Z82">
            <v>268.51</v>
          </cell>
        </row>
        <row r="83">
          <cell r="V83" t="str">
            <v>湖南中医药大学</v>
          </cell>
          <cell r="W83">
            <v>1354.37</v>
          </cell>
          <cell r="X83">
            <v>919.78</v>
          </cell>
          <cell r="Y83">
            <v>434.59</v>
          </cell>
          <cell r="Z83">
            <v>0</v>
          </cell>
        </row>
        <row r="84">
          <cell r="V84" t="str">
            <v>湖南中医药大学湘杏学院</v>
          </cell>
          <cell r="W84">
            <v>372.82</v>
          </cell>
          <cell r="X84">
            <v>252.61</v>
          </cell>
          <cell r="Y84">
            <v>120.21</v>
          </cell>
          <cell r="Z84">
            <v>0</v>
          </cell>
        </row>
        <row r="85">
          <cell r="V85" t="str">
            <v>湖南中医药高等专科学校</v>
          </cell>
          <cell r="W85">
            <v>1151.8800000000001</v>
          </cell>
          <cell r="X85">
            <v>775.57</v>
          </cell>
          <cell r="Y85">
            <v>376.31</v>
          </cell>
          <cell r="Z85">
            <v>0</v>
          </cell>
        </row>
        <row r="86">
          <cell r="V86" t="str">
            <v>怀化学院</v>
          </cell>
          <cell r="W86">
            <v>1700.35</v>
          </cell>
          <cell r="X86">
            <v>1139.1300000000001</v>
          </cell>
          <cell r="Y86">
            <v>561.22</v>
          </cell>
          <cell r="Z86">
            <v>0</v>
          </cell>
        </row>
        <row r="87">
          <cell r="V87" t="str">
            <v>怀化职业技术学院</v>
          </cell>
          <cell r="W87">
            <v>774.22</v>
          </cell>
          <cell r="X87">
            <v>520.49</v>
          </cell>
          <cell r="Y87">
            <v>0</v>
          </cell>
          <cell r="Z87">
            <v>253.73</v>
          </cell>
        </row>
        <row r="88">
          <cell r="V88" t="str">
            <v>吉首大学</v>
          </cell>
          <cell r="W88">
            <v>2004.19</v>
          </cell>
          <cell r="X88">
            <v>1344.23</v>
          </cell>
          <cell r="Y88">
            <v>659.96</v>
          </cell>
          <cell r="Z88">
            <v>0</v>
          </cell>
        </row>
        <row r="89">
          <cell r="V89" t="str">
            <v>吉首大学师范学院</v>
          </cell>
          <cell r="W89">
            <v>453.38</v>
          </cell>
          <cell r="X89">
            <v>303.23</v>
          </cell>
          <cell r="Y89">
            <v>0</v>
          </cell>
          <cell r="Z89">
            <v>150.15</v>
          </cell>
        </row>
        <row r="90">
          <cell r="V90" t="str">
            <v>吉首大学张家界学院</v>
          </cell>
          <cell r="W90">
            <v>784.23</v>
          </cell>
          <cell r="X90">
            <v>531.1</v>
          </cell>
          <cell r="Y90">
            <v>253.13</v>
          </cell>
          <cell r="Z90">
            <v>0</v>
          </cell>
        </row>
        <row r="91">
          <cell r="V91" t="str">
            <v>娄底职业技术学院</v>
          </cell>
          <cell r="W91">
            <v>1819.16</v>
          </cell>
          <cell r="X91">
            <v>1213.26</v>
          </cell>
          <cell r="Y91">
            <v>0</v>
          </cell>
          <cell r="Z91">
            <v>605.9</v>
          </cell>
        </row>
        <row r="92">
          <cell r="V92" t="str">
            <v>南华大学</v>
          </cell>
          <cell r="W92">
            <v>2780.22</v>
          </cell>
          <cell r="X92">
            <v>1877.05</v>
          </cell>
          <cell r="Y92">
            <v>903.17</v>
          </cell>
          <cell r="Z92">
            <v>0</v>
          </cell>
        </row>
        <row r="93">
          <cell r="V93" t="str">
            <v>南华大学船山学院</v>
          </cell>
          <cell r="W93">
            <v>429.73</v>
          </cell>
          <cell r="X93">
            <v>289.48</v>
          </cell>
          <cell r="Y93">
            <v>140.25</v>
          </cell>
          <cell r="Z93">
            <v>0</v>
          </cell>
        </row>
        <row r="94">
          <cell r="V94" t="str">
            <v>邵阳学院</v>
          </cell>
          <cell r="W94">
            <v>2424.27</v>
          </cell>
          <cell r="X94">
            <v>1631.52</v>
          </cell>
          <cell r="Y94">
            <v>792.75</v>
          </cell>
          <cell r="Z94">
            <v>0</v>
          </cell>
        </row>
        <row r="95">
          <cell r="V95" t="str">
            <v>邵阳职业技术学院</v>
          </cell>
          <cell r="W95">
            <v>924.12</v>
          </cell>
          <cell r="X95">
            <v>620.66999999999996</v>
          </cell>
          <cell r="Y95">
            <v>0</v>
          </cell>
          <cell r="Z95">
            <v>303.45</v>
          </cell>
        </row>
        <row r="96">
          <cell r="V96" t="str">
            <v>湘南学院</v>
          </cell>
          <cell r="W96">
            <v>1737.28</v>
          </cell>
          <cell r="X96">
            <v>1165.81</v>
          </cell>
          <cell r="Y96">
            <v>571.47</v>
          </cell>
          <cell r="Z96">
            <v>0</v>
          </cell>
        </row>
        <row r="97">
          <cell r="V97" t="str">
            <v>湘南幼儿师范高等专科学校</v>
          </cell>
          <cell r="W97">
            <v>637.38</v>
          </cell>
          <cell r="X97">
            <v>432.87</v>
          </cell>
          <cell r="Y97">
            <v>0</v>
          </cell>
          <cell r="Z97">
            <v>204.51</v>
          </cell>
        </row>
        <row r="98">
          <cell r="V98" t="str">
            <v>湘潭大学</v>
          </cell>
          <cell r="W98">
            <v>1983.24</v>
          </cell>
          <cell r="X98">
            <v>1352.49</v>
          </cell>
          <cell r="Y98">
            <v>630.75</v>
          </cell>
          <cell r="Z98">
            <v>0</v>
          </cell>
        </row>
        <row r="99">
          <cell r="V99" t="str">
            <v>湘潭大学兴湘学院</v>
          </cell>
          <cell r="W99">
            <v>443.01</v>
          </cell>
          <cell r="X99">
            <v>298.45</v>
          </cell>
          <cell r="Y99">
            <v>144.56</v>
          </cell>
          <cell r="Z99">
            <v>0</v>
          </cell>
        </row>
        <row r="100">
          <cell r="V100" t="str">
            <v>湘潭医卫职业技术学院</v>
          </cell>
          <cell r="W100">
            <v>1411.14</v>
          </cell>
          <cell r="X100">
            <v>939.96</v>
          </cell>
          <cell r="Y100">
            <v>0</v>
          </cell>
          <cell r="Z100">
            <v>471.18</v>
          </cell>
        </row>
        <row r="101">
          <cell r="V101" t="str">
            <v>湘西民族职业技术学院</v>
          </cell>
          <cell r="W101">
            <v>1101.3900000000001</v>
          </cell>
          <cell r="X101">
            <v>727.23</v>
          </cell>
          <cell r="Y101">
            <v>0</v>
          </cell>
          <cell r="Z101">
            <v>374.16</v>
          </cell>
        </row>
        <row r="102">
          <cell r="V102" t="str">
            <v>湘中幼儿师范高等专科学校</v>
          </cell>
          <cell r="W102">
            <v>763.71</v>
          </cell>
          <cell r="X102">
            <v>514.19000000000005</v>
          </cell>
          <cell r="Y102">
            <v>0</v>
          </cell>
          <cell r="Z102">
            <v>249.52</v>
          </cell>
        </row>
        <row r="103">
          <cell r="V103" t="str">
            <v>潇湘职业学院</v>
          </cell>
          <cell r="W103">
            <v>769.86</v>
          </cell>
          <cell r="X103">
            <v>515.08000000000004</v>
          </cell>
          <cell r="Y103">
            <v>0</v>
          </cell>
          <cell r="Z103">
            <v>254.78</v>
          </cell>
        </row>
        <row r="104">
          <cell r="V104" t="str">
            <v>益阳医学高等专科学校</v>
          </cell>
          <cell r="W104">
            <v>1026.71</v>
          </cell>
          <cell r="X104">
            <v>690.95</v>
          </cell>
          <cell r="Y104">
            <v>0</v>
          </cell>
          <cell r="Z104">
            <v>335.76</v>
          </cell>
        </row>
        <row r="105">
          <cell r="V105" t="str">
            <v>益阳职业技术学院</v>
          </cell>
          <cell r="W105">
            <v>1082.3599999999999</v>
          </cell>
          <cell r="X105">
            <v>718.22</v>
          </cell>
          <cell r="Y105">
            <v>0</v>
          </cell>
          <cell r="Z105">
            <v>364.14</v>
          </cell>
        </row>
        <row r="106">
          <cell r="V106" t="str">
            <v>永州职业技术学院</v>
          </cell>
          <cell r="W106">
            <v>1921.66</v>
          </cell>
          <cell r="X106">
            <v>1290</v>
          </cell>
          <cell r="Y106">
            <v>0</v>
          </cell>
          <cell r="Z106">
            <v>631.66</v>
          </cell>
        </row>
        <row r="107">
          <cell r="V107" t="str">
            <v>岳阳职业技术学院</v>
          </cell>
          <cell r="W107">
            <v>1585.27</v>
          </cell>
          <cell r="X107">
            <v>1062.68</v>
          </cell>
          <cell r="Y107">
            <v>0</v>
          </cell>
          <cell r="Z107">
            <v>522.59</v>
          </cell>
        </row>
        <row r="108">
          <cell r="V108" t="str">
            <v>张家界航空工业职业技术学院</v>
          </cell>
          <cell r="W108">
            <v>947.68</v>
          </cell>
          <cell r="X108">
            <v>643.73</v>
          </cell>
          <cell r="Y108">
            <v>303.95</v>
          </cell>
          <cell r="Z108">
            <v>0</v>
          </cell>
        </row>
        <row r="109">
          <cell r="V109" t="str">
            <v>长沙电力职业技术学院</v>
          </cell>
          <cell r="W109">
            <v>523.02</v>
          </cell>
          <cell r="X109">
            <v>334.17</v>
          </cell>
          <cell r="Y109">
            <v>188.85</v>
          </cell>
          <cell r="Z109">
            <v>0</v>
          </cell>
        </row>
        <row r="110">
          <cell r="V110" t="str">
            <v>长沙环境保护职业技术学院</v>
          </cell>
          <cell r="W110">
            <v>956.88</v>
          </cell>
          <cell r="X110">
            <v>645.25</v>
          </cell>
          <cell r="Y110">
            <v>311.63</v>
          </cell>
          <cell r="Z110">
            <v>0</v>
          </cell>
        </row>
        <row r="111">
          <cell r="V111" t="str">
            <v>长沙理工大学</v>
          </cell>
          <cell r="W111">
            <v>2164.94</v>
          </cell>
          <cell r="X111">
            <v>1476.84</v>
          </cell>
          <cell r="Y111">
            <v>688.1</v>
          </cell>
          <cell r="Z111">
            <v>0</v>
          </cell>
        </row>
        <row r="112">
          <cell r="V112" t="str">
            <v>长沙理工大学城南学院</v>
          </cell>
          <cell r="W112">
            <v>556.97</v>
          </cell>
          <cell r="X112">
            <v>376.26</v>
          </cell>
          <cell r="Y112">
            <v>180.71</v>
          </cell>
          <cell r="Z112">
            <v>0</v>
          </cell>
        </row>
        <row r="113">
          <cell r="V113" t="str">
            <v>长沙民政职业技术学院</v>
          </cell>
          <cell r="W113">
            <v>1853.96</v>
          </cell>
          <cell r="X113">
            <v>1247.3800000000001</v>
          </cell>
          <cell r="Y113">
            <v>606.58000000000004</v>
          </cell>
          <cell r="Z113">
            <v>0</v>
          </cell>
        </row>
        <row r="114">
          <cell r="V114" t="str">
            <v>长沙南方职业学院</v>
          </cell>
          <cell r="W114">
            <v>990.71</v>
          </cell>
          <cell r="X114">
            <v>672.35</v>
          </cell>
          <cell r="Y114">
            <v>0</v>
          </cell>
          <cell r="Z114">
            <v>318.36</v>
          </cell>
        </row>
        <row r="115">
          <cell r="V115" t="str">
            <v>长沙商贸旅游职业技术学院</v>
          </cell>
          <cell r="W115">
            <v>952</v>
          </cell>
          <cell r="X115">
            <v>637.20000000000005</v>
          </cell>
          <cell r="Y115">
            <v>0</v>
          </cell>
          <cell r="Z115">
            <v>314.8</v>
          </cell>
        </row>
        <row r="116">
          <cell r="V116" t="str">
            <v>长沙师范学院</v>
          </cell>
          <cell r="W116">
            <v>1650.66</v>
          </cell>
          <cell r="X116">
            <v>1095.1199999999999</v>
          </cell>
          <cell r="Y116">
            <v>555.54</v>
          </cell>
          <cell r="Z116">
            <v>0</v>
          </cell>
        </row>
        <row r="117">
          <cell r="V117" t="str">
            <v>长沙卫生职业学院</v>
          </cell>
          <cell r="W117">
            <v>720.83</v>
          </cell>
          <cell r="X117">
            <v>484.86</v>
          </cell>
          <cell r="Y117">
            <v>0</v>
          </cell>
          <cell r="Z117">
            <v>235.97</v>
          </cell>
        </row>
        <row r="118">
          <cell r="V118" t="str">
            <v>长沙学院</v>
          </cell>
          <cell r="W118">
            <v>1266.6199999999999</v>
          </cell>
          <cell r="X118">
            <v>862.41</v>
          </cell>
          <cell r="Y118">
            <v>0</v>
          </cell>
          <cell r="Z118">
            <v>404.21</v>
          </cell>
        </row>
        <row r="119">
          <cell r="V119" t="str">
            <v>长沙医学院</v>
          </cell>
          <cell r="W119">
            <v>2050.21</v>
          </cell>
          <cell r="X119">
            <v>1390.41</v>
          </cell>
          <cell r="Y119">
            <v>659.8</v>
          </cell>
          <cell r="Z119">
            <v>0</v>
          </cell>
        </row>
        <row r="120">
          <cell r="V120" t="str">
            <v>长沙职业技术学院</v>
          </cell>
          <cell r="W120">
            <v>1055.2</v>
          </cell>
          <cell r="X120">
            <v>705.64</v>
          </cell>
          <cell r="Y120">
            <v>0</v>
          </cell>
          <cell r="Z120">
            <v>349.56</v>
          </cell>
        </row>
        <row r="121">
          <cell r="V121" t="str">
            <v>中南林业科技大学</v>
          </cell>
          <cell r="W121">
            <v>2419.2399999999998</v>
          </cell>
          <cell r="X121">
            <v>1634.54</v>
          </cell>
          <cell r="Y121">
            <v>784.7</v>
          </cell>
          <cell r="Z121">
            <v>0</v>
          </cell>
        </row>
        <row r="122">
          <cell r="V122" t="str">
            <v>中南林业科技大学涉外学院</v>
          </cell>
          <cell r="W122">
            <v>957.16</v>
          </cell>
          <cell r="X122">
            <v>647.82000000000005</v>
          </cell>
          <cell r="Y122">
            <v>309.33999999999997</v>
          </cell>
          <cell r="Z122">
            <v>0</v>
          </cell>
        </row>
        <row r="123">
          <cell r="V123" t="str">
            <v>怀化师范高等专科学校</v>
          </cell>
          <cell r="W123">
            <v>431.65</v>
          </cell>
          <cell r="X123">
            <v>292.19</v>
          </cell>
          <cell r="Y123">
            <v>0</v>
          </cell>
          <cell r="Z123">
            <v>139.46</v>
          </cell>
        </row>
        <row r="124">
          <cell r="V124" t="str">
            <v>长沙幼儿师范高等专科学校</v>
          </cell>
          <cell r="W124">
            <v>180.62</v>
          </cell>
          <cell r="X124">
            <v>118.29</v>
          </cell>
          <cell r="Y124">
            <v>0</v>
          </cell>
          <cell r="Z124">
            <v>62.33</v>
          </cell>
        </row>
        <row r="125">
          <cell r="V125" t="str">
            <v>衡阳幼儿师范高等专科学校</v>
          </cell>
          <cell r="W125">
            <v>285.89</v>
          </cell>
          <cell r="X125">
            <v>193.09</v>
          </cell>
          <cell r="Y125">
            <v>0</v>
          </cell>
          <cell r="Z125">
            <v>92.8</v>
          </cell>
        </row>
        <row r="126">
          <cell r="V126" t="str">
            <v>永州师范高等专科学校</v>
          </cell>
          <cell r="W126">
            <v>240.49</v>
          </cell>
          <cell r="X126">
            <v>161.13</v>
          </cell>
          <cell r="Y126">
            <v>0</v>
          </cell>
          <cell r="Z126">
            <v>79.36</v>
          </cell>
        </row>
        <row r="127">
          <cell r="V127" t="str">
            <v>株洲师范高等专科学校</v>
          </cell>
          <cell r="W127">
            <v>173.17</v>
          </cell>
          <cell r="X127">
            <v>114.34</v>
          </cell>
          <cell r="Y127">
            <v>0</v>
          </cell>
          <cell r="Z127">
            <v>58.83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  <sheetName val="eqpmad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MWNANSSQ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F14" sqref="F14"/>
    </sheetView>
  </sheetViews>
  <sheetFormatPr defaultColWidth="9" defaultRowHeight="14.25"/>
  <cols>
    <col min="1" max="1" width="9" style="373"/>
    <col min="2" max="2" width="15.75" style="374" customWidth="1"/>
    <col min="3" max="3" width="11.125" style="374" customWidth="1"/>
    <col min="4" max="4" width="9.375" style="374" customWidth="1"/>
    <col min="5" max="5" width="11" style="374" customWidth="1"/>
    <col min="6" max="6" width="9.375" style="374" customWidth="1"/>
    <col min="7" max="8" width="10.25" style="374" customWidth="1"/>
    <col min="9" max="9" width="10.25" style="375" customWidth="1"/>
    <col min="10" max="10" width="11" style="376" customWidth="1"/>
    <col min="11" max="11" width="11.25" style="376" customWidth="1"/>
    <col min="12" max="16" width="11.375" style="376" customWidth="1"/>
    <col min="17" max="17" width="13.875" style="374" customWidth="1"/>
    <col min="18" max="16384" width="9" style="374"/>
  </cols>
  <sheetData>
    <row r="1" spans="1:17" ht="20.25">
      <c r="A1" s="373" t="s">
        <v>0</v>
      </c>
      <c r="B1" s="377"/>
      <c r="C1" s="377"/>
      <c r="D1" s="378"/>
    </row>
    <row r="2" spans="1:17" ht="24">
      <c r="A2" s="441" t="s">
        <v>2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</row>
    <row r="3" spans="1:17">
      <c r="B3" s="442"/>
      <c r="C3" s="443"/>
      <c r="D3" s="443"/>
      <c r="E3" s="443"/>
      <c r="F3" s="443"/>
      <c r="G3" s="443"/>
      <c r="H3" s="443"/>
      <c r="I3" s="443"/>
      <c r="J3" s="444"/>
      <c r="K3" s="444"/>
      <c r="L3" s="444"/>
      <c r="M3" s="385"/>
      <c r="N3" s="385"/>
      <c r="O3" s="385"/>
      <c r="P3" s="385"/>
      <c r="Q3" s="373" t="s">
        <v>3</v>
      </c>
    </row>
    <row r="4" spans="1:17" ht="14.25" customHeight="1">
      <c r="A4" s="457" t="s">
        <v>1247</v>
      </c>
      <c r="B4" s="457" t="s">
        <v>1267</v>
      </c>
      <c r="C4" s="447" t="s">
        <v>5</v>
      </c>
      <c r="D4" s="449" t="s">
        <v>6</v>
      </c>
      <c r="E4" s="445" t="s">
        <v>9</v>
      </c>
      <c r="F4" s="445"/>
      <c r="G4" s="445"/>
      <c r="H4" s="451" t="s">
        <v>8</v>
      </c>
      <c r="I4" s="453" t="s">
        <v>6</v>
      </c>
      <c r="J4" s="446" t="s">
        <v>10</v>
      </c>
      <c r="K4" s="446"/>
      <c r="L4" s="446"/>
      <c r="M4" s="446"/>
      <c r="N4" s="451" t="s">
        <v>8</v>
      </c>
      <c r="O4" s="455" t="s">
        <v>6</v>
      </c>
      <c r="P4" s="455" t="s">
        <v>11</v>
      </c>
      <c r="Q4" s="460" t="s">
        <v>12</v>
      </c>
    </row>
    <row r="5" spans="1:17">
      <c r="A5" s="457"/>
      <c r="B5" s="457"/>
      <c r="C5" s="448"/>
      <c r="D5" s="450"/>
      <c r="E5" s="380" t="s">
        <v>13</v>
      </c>
      <c r="F5" s="380" t="s">
        <v>16</v>
      </c>
      <c r="G5" s="380" t="s">
        <v>17</v>
      </c>
      <c r="H5" s="452"/>
      <c r="I5" s="454"/>
      <c r="J5" s="381" t="s">
        <v>13</v>
      </c>
      <c r="K5" s="381" t="s">
        <v>17</v>
      </c>
      <c r="L5" s="381" t="s">
        <v>16</v>
      </c>
      <c r="M5" s="381" t="s">
        <v>18</v>
      </c>
      <c r="N5" s="452"/>
      <c r="O5" s="456"/>
      <c r="P5" s="456"/>
      <c r="Q5" s="461"/>
    </row>
    <row r="6" spans="1:17" s="372" customFormat="1">
      <c r="A6" s="407"/>
      <c r="B6" s="409" t="s">
        <v>152</v>
      </c>
      <c r="C6" s="280">
        <v>12010.4</v>
      </c>
      <c r="D6" s="388"/>
      <c r="E6" s="389">
        <v>8436.74</v>
      </c>
      <c r="F6" s="388">
        <v>6252.59</v>
      </c>
      <c r="G6" s="388">
        <v>2184.15</v>
      </c>
      <c r="H6" s="388"/>
      <c r="I6" s="390"/>
      <c r="J6" s="388">
        <v>3113.86</v>
      </c>
      <c r="K6" s="388">
        <v>2036.55</v>
      </c>
      <c r="L6" s="388">
        <v>121.48</v>
      </c>
      <c r="M6" s="388">
        <v>955.83</v>
      </c>
      <c r="N6" s="388">
        <v>0</v>
      </c>
      <c r="O6" s="388"/>
      <c r="P6" s="388">
        <v>459.8</v>
      </c>
      <c r="Q6" s="386"/>
    </row>
    <row r="7" spans="1:17" s="372" customFormat="1">
      <c r="A7" s="458" t="s">
        <v>153</v>
      </c>
      <c r="B7" s="391" t="s">
        <v>154</v>
      </c>
      <c r="C7" s="280">
        <v>705.4</v>
      </c>
      <c r="D7" s="389"/>
      <c r="E7" s="389">
        <v>508.29</v>
      </c>
      <c r="F7" s="389">
        <v>258.10000000000002</v>
      </c>
      <c r="G7" s="389">
        <v>250.19</v>
      </c>
      <c r="H7" s="389"/>
      <c r="I7" s="393"/>
      <c r="J7" s="389">
        <v>54.11</v>
      </c>
      <c r="K7" s="389">
        <v>27.39</v>
      </c>
      <c r="L7" s="389">
        <v>-2.5599999999999898</v>
      </c>
      <c r="M7" s="389">
        <v>29.28</v>
      </c>
      <c r="N7" s="389">
        <v>0</v>
      </c>
      <c r="O7" s="389"/>
      <c r="P7" s="389">
        <v>143</v>
      </c>
      <c r="Q7" s="386"/>
    </row>
    <row r="8" spans="1:17" ht="24">
      <c r="A8" s="458"/>
      <c r="B8" s="281" t="s">
        <v>155</v>
      </c>
      <c r="C8" s="280">
        <v>228.23</v>
      </c>
      <c r="D8" s="384" t="s">
        <v>1268</v>
      </c>
      <c r="E8" s="379">
        <v>230.53</v>
      </c>
      <c r="F8" s="379">
        <v>24.97</v>
      </c>
      <c r="G8" s="379">
        <v>205.56</v>
      </c>
      <c r="H8" s="379"/>
      <c r="I8" s="382" t="s">
        <v>21</v>
      </c>
      <c r="J8" s="282">
        <v>-2.2999999999999998</v>
      </c>
      <c r="K8" s="282">
        <v>-18</v>
      </c>
      <c r="L8" s="395">
        <v>0</v>
      </c>
      <c r="M8" s="395">
        <v>15.7</v>
      </c>
      <c r="N8" s="395"/>
      <c r="O8" s="394" t="s">
        <v>156</v>
      </c>
      <c r="P8" s="395">
        <v>0</v>
      </c>
      <c r="Q8" s="387"/>
    </row>
    <row r="9" spans="1:17" ht="24">
      <c r="A9" s="458"/>
      <c r="B9" s="281" t="s">
        <v>157</v>
      </c>
      <c r="C9" s="280">
        <v>51.43</v>
      </c>
      <c r="D9" s="384" t="s">
        <v>1268</v>
      </c>
      <c r="E9" s="379">
        <v>31.74</v>
      </c>
      <c r="F9" s="379">
        <v>25.56</v>
      </c>
      <c r="G9" s="379">
        <v>6.18</v>
      </c>
      <c r="H9" s="379"/>
      <c r="I9" s="382" t="s">
        <v>21</v>
      </c>
      <c r="J9" s="282">
        <v>3.3899999999999899</v>
      </c>
      <c r="K9" s="282">
        <v>1.8899999999999899</v>
      </c>
      <c r="L9" s="395">
        <v>-0.90999999999999703</v>
      </c>
      <c r="M9" s="395">
        <v>2.41</v>
      </c>
      <c r="N9" s="395"/>
      <c r="O9" s="394" t="s">
        <v>156</v>
      </c>
      <c r="P9" s="395">
        <v>16.3</v>
      </c>
      <c r="Q9" s="387"/>
    </row>
    <row r="10" spans="1:17" ht="24">
      <c r="A10" s="458"/>
      <c r="B10" s="281" t="s">
        <v>158</v>
      </c>
      <c r="C10" s="280">
        <v>75.59</v>
      </c>
      <c r="D10" s="384" t="s">
        <v>1268</v>
      </c>
      <c r="E10" s="379">
        <v>17.03</v>
      </c>
      <c r="F10" s="379">
        <v>15.14</v>
      </c>
      <c r="G10" s="379">
        <v>1.89</v>
      </c>
      <c r="H10" s="379"/>
      <c r="I10" s="382" t="s">
        <v>21</v>
      </c>
      <c r="J10" s="282">
        <v>-10.34</v>
      </c>
      <c r="K10" s="282">
        <v>-7.37</v>
      </c>
      <c r="L10" s="395">
        <v>-1.76</v>
      </c>
      <c r="M10" s="395">
        <v>-1.21</v>
      </c>
      <c r="N10" s="395"/>
      <c r="O10" s="394" t="s">
        <v>156</v>
      </c>
      <c r="P10" s="395">
        <v>68.900000000000006</v>
      </c>
      <c r="Q10" s="387"/>
    </row>
    <row r="11" spans="1:17" ht="24">
      <c r="A11" s="458"/>
      <c r="B11" s="281" t="s">
        <v>159</v>
      </c>
      <c r="C11" s="280">
        <v>0.29000000000000098</v>
      </c>
      <c r="D11" s="384"/>
      <c r="E11" s="392"/>
      <c r="F11" s="379">
        <v>0</v>
      </c>
      <c r="G11" s="379">
        <v>0</v>
      </c>
      <c r="H11" s="392"/>
      <c r="I11" s="382" t="s">
        <v>21</v>
      </c>
      <c r="J11" s="282">
        <v>-2.81</v>
      </c>
      <c r="K11" s="282">
        <v>-1.39</v>
      </c>
      <c r="L11" s="395">
        <v>-0.6</v>
      </c>
      <c r="M11" s="395">
        <v>-0.82</v>
      </c>
      <c r="N11" s="395"/>
      <c r="O11" s="394" t="s">
        <v>156</v>
      </c>
      <c r="P11" s="395">
        <v>3.1</v>
      </c>
      <c r="Q11" s="387"/>
    </row>
    <row r="12" spans="1:17" ht="24">
      <c r="A12" s="458"/>
      <c r="B12" s="281" t="s">
        <v>160</v>
      </c>
      <c r="C12" s="280">
        <v>21.34</v>
      </c>
      <c r="D12" s="384"/>
      <c r="E12" s="392"/>
      <c r="F12" s="379"/>
      <c r="G12" s="379"/>
      <c r="H12" s="392"/>
      <c r="I12" s="382" t="s">
        <v>21</v>
      </c>
      <c r="J12" s="282">
        <v>-0.76</v>
      </c>
      <c r="K12" s="282">
        <v>-0.92</v>
      </c>
      <c r="L12" s="395">
        <v>0.03</v>
      </c>
      <c r="M12" s="395">
        <v>0.13</v>
      </c>
      <c r="N12" s="395"/>
      <c r="O12" s="394" t="s">
        <v>156</v>
      </c>
      <c r="P12" s="395">
        <v>22.1</v>
      </c>
      <c r="Q12" s="387"/>
    </row>
    <row r="13" spans="1:17" ht="24">
      <c r="A13" s="458"/>
      <c r="B13" s="281" t="s">
        <v>161</v>
      </c>
      <c r="C13" s="280">
        <v>2.52</v>
      </c>
      <c r="D13" s="384"/>
      <c r="E13" s="392"/>
      <c r="F13" s="379"/>
      <c r="G13" s="379"/>
      <c r="H13" s="392"/>
      <c r="I13" s="382" t="s">
        <v>21</v>
      </c>
      <c r="J13" s="282">
        <v>0.41999999999999899</v>
      </c>
      <c r="K13" s="282">
        <v>0.149999999999999</v>
      </c>
      <c r="L13" s="395">
        <v>0.35</v>
      </c>
      <c r="M13" s="395">
        <v>-8.0000000000000099E-2</v>
      </c>
      <c r="N13" s="395"/>
      <c r="O13" s="394" t="s">
        <v>156</v>
      </c>
      <c r="P13" s="395">
        <v>2.1</v>
      </c>
      <c r="Q13" s="387"/>
    </row>
    <row r="14" spans="1:17" ht="24">
      <c r="A14" s="458"/>
      <c r="B14" s="281" t="s">
        <v>162</v>
      </c>
      <c r="C14" s="280">
        <v>43.71</v>
      </c>
      <c r="D14" s="384" t="s">
        <v>1268</v>
      </c>
      <c r="E14" s="379">
        <v>45</v>
      </c>
      <c r="F14" s="379">
        <v>42</v>
      </c>
      <c r="G14" s="379">
        <v>3</v>
      </c>
      <c r="H14" s="379"/>
      <c r="I14" s="382" t="s">
        <v>21</v>
      </c>
      <c r="J14" s="282">
        <v>-3.19</v>
      </c>
      <c r="K14" s="282">
        <v>-2.96</v>
      </c>
      <c r="L14" s="395">
        <v>-0.26</v>
      </c>
      <c r="M14" s="395">
        <v>3.00000000000002E-2</v>
      </c>
      <c r="N14" s="395"/>
      <c r="O14" s="394" t="s">
        <v>156</v>
      </c>
      <c r="P14" s="395">
        <v>1.8999999999999899</v>
      </c>
      <c r="Q14" s="387"/>
    </row>
    <row r="15" spans="1:17" ht="24">
      <c r="A15" s="458"/>
      <c r="B15" s="281" t="s">
        <v>163</v>
      </c>
      <c r="C15" s="280">
        <v>1.56</v>
      </c>
      <c r="D15" s="384" t="s">
        <v>1268</v>
      </c>
      <c r="E15" s="379">
        <v>0</v>
      </c>
      <c r="F15" s="379">
        <v>0</v>
      </c>
      <c r="G15" s="379">
        <v>0</v>
      </c>
      <c r="H15" s="379"/>
      <c r="I15" s="382" t="s">
        <v>21</v>
      </c>
      <c r="J15" s="282">
        <v>0.86</v>
      </c>
      <c r="K15" s="282">
        <v>0.27</v>
      </c>
      <c r="L15" s="395">
        <v>0.25</v>
      </c>
      <c r="M15" s="395">
        <v>0.34</v>
      </c>
      <c r="N15" s="395"/>
      <c r="O15" s="394" t="s">
        <v>156</v>
      </c>
      <c r="P15" s="395">
        <v>0.69999999999999896</v>
      </c>
      <c r="Q15" s="387"/>
    </row>
    <row r="16" spans="1:17" ht="24">
      <c r="A16" s="458"/>
      <c r="B16" s="281" t="s">
        <v>164</v>
      </c>
      <c r="C16" s="280">
        <v>227.99</v>
      </c>
      <c r="D16" s="384" t="s">
        <v>1268</v>
      </c>
      <c r="E16" s="379">
        <v>155.75</v>
      </c>
      <c r="F16" s="379">
        <v>127.62</v>
      </c>
      <c r="G16" s="379">
        <v>28.13</v>
      </c>
      <c r="H16" s="379"/>
      <c r="I16" s="382" t="s">
        <v>21</v>
      </c>
      <c r="J16" s="282">
        <v>55.94</v>
      </c>
      <c r="K16" s="282">
        <v>45.85</v>
      </c>
      <c r="L16" s="395">
        <v>1.05000000000001</v>
      </c>
      <c r="M16" s="395">
        <v>9.0400000000000098</v>
      </c>
      <c r="N16" s="395"/>
      <c r="O16" s="394" t="s">
        <v>156</v>
      </c>
      <c r="P16" s="395">
        <v>16.3</v>
      </c>
      <c r="Q16" s="387"/>
    </row>
    <row r="17" spans="1:17" ht="24">
      <c r="A17" s="458"/>
      <c r="B17" s="281" t="s">
        <v>165</v>
      </c>
      <c r="C17" s="280">
        <v>52.74</v>
      </c>
      <c r="D17" s="384" t="s">
        <v>1268</v>
      </c>
      <c r="E17" s="379">
        <v>28.24</v>
      </c>
      <c r="F17" s="379">
        <v>22.81</v>
      </c>
      <c r="G17" s="379">
        <v>5.43</v>
      </c>
      <c r="H17" s="379"/>
      <c r="I17" s="382" t="s">
        <v>21</v>
      </c>
      <c r="J17" s="282">
        <v>12.9</v>
      </c>
      <c r="K17" s="282">
        <v>9.8699999999999992</v>
      </c>
      <c r="L17" s="395">
        <v>-0.71000000000000796</v>
      </c>
      <c r="M17" s="395">
        <v>3.73999999999999</v>
      </c>
      <c r="N17" s="395"/>
      <c r="O17" s="394" t="s">
        <v>156</v>
      </c>
      <c r="P17" s="395">
        <v>11.6</v>
      </c>
      <c r="Q17" s="387"/>
    </row>
    <row r="18" spans="1:17" s="372" customFormat="1">
      <c r="A18" s="458" t="s">
        <v>166</v>
      </c>
      <c r="B18" s="391" t="s">
        <v>167</v>
      </c>
      <c r="C18" s="280">
        <v>413.57</v>
      </c>
      <c r="D18" s="389"/>
      <c r="E18" s="389">
        <v>329.29</v>
      </c>
      <c r="F18" s="389">
        <v>263.08</v>
      </c>
      <c r="G18" s="389">
        <v>66.209999999999994</v>
      </c>
      <c r="H18" s="389"/>
      <c r="I18" s="393"/>
      <c r="J18" s="389">
        <v>84.08</v>
      </c>
      <c r="K18" s="389">
        <v>58.479999999999897</v>
      </c>
      <c r="L18" s="389">
        <v>3.4200000000000199</v>
      </c>
      <c r="M18" s="389">
        <v>22.18</v>
      </c>
      <c r="N18" s="389">
        <v>0</v>
      </c>
      <c r="O18" s="389"/>
      <c r="P18" s="389">
        <v>0.20000000000001</v>
      </c>
      <c r="Q18" s="386"/>
    </row>
    <row r="19" spans="1:17" ht="24">
      <c r="A19" s="458"/>
      <c r="B19" s="281" t="s">
        <v>168</v>
      </c>
      <c r="C19" s="280">
        <v>50.08</v>
      </c>
      <c r="D19" s="384" t="s">
        <v>1268</v>
      </c>
      <c r="E19" s="379">
        <v>60.2</v>
      </c>
      <c r="F19" s="379">
        <v>39.04</v>
      </c>
      <c r="G19" s="379">
        <v>21.16</v>
      </c>
      <c r="H19" s="379"/>
      <c r="I19" s="382" t="s">
        <v>21</v>
      </c>
      <c r="J19" s="282">
        <v>-10.119999999999999</v>
      </c>
      <c r="K19" s="282">
        <v>-13</v>
      </c>
      <c r="L19" s="395">
        <v>0</v>
      </c>
      <c r="M19" s="395">
        <v>2.88</v>
      </c>
      <c r="N19" s="395"/>
      <c r="O19" s="394" t="s">
        <v>156</v>
      </c>
      <c r="P19" s="395">
        <v>0</v>
      </c>
      <c r="Q19" s="387"/>
    </row>
    <row r="20" spans="1:17" ht="24">
      <c r="A20" s="458"/>
      <c r="B20" s="281" t="s">
        <v>169</v>
      </c>
      <c r="C20" s="280">
        <v>4.2</v>
      </c>
      <c r="D20" s="384"/>
      <c r="E20" s="379"/>
      <c r="F20" s="379"/>
      <c r="G20" s="379"/>
      <c r="H20" s="379"/>
      <c r="I20" s="382"/>
      <c r="J20" s="394"/>
      <c r="K20" s="282"/>
      <c r="L20" s="395"/>
      <c r="M20" s="395"/>
      <c r="N20" s="395"/>
      <c r="O20" s="394" t="s">
        <v>156</v>
      </c>
      <c r="P20" s="395">
        <v>4.2</v>
      </c>
      <c r="Q20" s="387"/>
    </row>
    <row r="21" spans="1:17" ht="24">
      <c r="A21" s="458"/>
      <c r="B21" s="281" t="s">
        <v>170</v>
      </c>
      <c r="C21" s="280">
        <v>-0.30000000000000399</v>
      </c>
      <c r="D21" s="384"/>
      <c r="E21" s="379"/>
      <c r="F21" s="379"/>
      <c r="G21" s="379"/>
      <c r="H21" s="379"/>
      <c r="I21" s="382"/>
      <c r="J21" s="394"/>
      <c r="K21" s="282"/>
      <c r="L21" s="395"/>
      <c r="M21" s="395"/>
      <c r="N21" s="395"/>
      <c r="O21" s="394" t="s">
        <v>156</v>
      </c>
      <c r="P21" s="395">
        <v>-0.30000000000000399</v>
      </c>
      <c r="Q21" s="387"/>
    </row>
    <row r="22" spans="1:17" ht="24">
      <c r="A22" s="458"/>
      <c r="B22" s="281" t="s">
        <v>171</v>
      </c>
      <c r="C22" s="280">
        <v>1.6000000000000101</v>
      </c>
      <c r="D22" s="384"/>
      <c r="E22" s="379"/>
      <c r="F22" s="379"/>
      <c r="G22" s="379"/>
      <c r="H22" s="379"/>
      <c r="I22" s="382"/>
      <c r="J22" s="394"/>
      <c r="K22" s="282"/>
      <c r="L22" s="395"/>
      <c r="M22" s="395"/>
      <c r="N22" s="395"/>
      <c r="O22" s="394" t="s">
        <v>156</v>
      </c>
      <c r="P22" s="395">
        <v>1.6000000000000101</v>
      </c>
      <c r="Q22" s="387"/>
    </row>
    <row r="23" spans="1:17" ht="24">
      <c r="A23" s="458"/>
      <c r="B23" s="281" t="s">
        <v>172</v>
      </c>
      <c r="C23" s="280">
        <v>0.39999999999999902</v>
      </c>
      <c r="D23" s="384"/>
      <c r="E23" s="379"/>
      <c r="F23" s="379"/>
      <c r="G23" s="379"/>
      <c r="H23" s="379"/>
      <c r="I23" s="382"/>
      <c r="J23" s="394"/>
      <c r="K23" s="282"/>
      <c r="L23" s="395"/>
      <c r="M23" s="395"/>
      <c r="N23" s="395"/>
      <c r="O23" s="394" t="s">
        <v>156</v>
      </c>
      <c r="P23" s="395">
        <v>0.39999999999999902</v>
      </c>
      <c r="Q23" s="387"/>
    </row>
    <row r="24" spans="1:17" ht="24">
      <c r="A24" s="458"/>
      <c r="B24" s="281" t="s">
        <v>173</v>
      </c>
      <c r="C24" s="280">
        <v>32.619999999999997</v>
      </c>
      <c r="D24" s="384" t="s">
        <v>1268</v>
      </c>
      <c r="E24" s="379">
        <v>32.380000000000003</v>
      </c>
      <c r="F24" s="379">
        <v>28.28</v>
      </c>
      <c r="G24" s="379">
        <v>4.0999999999999996</v>
      </c>
      <c r="H24" s="379"/>
      <c r="I24" s="382" t="s">
        <v>21</v>
      </c>
      <c r="J24" s="282">
        <v>0.74000000000000199</v>
      </c>
      <c r="K24" s="282">
        <v>0</v>
      </c>
      <c r="L24" s="395">
        <v>0.130000000000003</v>
      </c>
      <c r="M24" s="395">
        <v>0.60999999999999899</v>
      </c>
      <c r="N24" s="395"/>
      <c r="O24" s="394" t="s">
        <v>156</v>
      </c>
      <c r="P24" s="395">
        <v>-0.5</v>
      </c>
      <c r="Q24" s="387"/>
    </row>
    <row r="25" spans="1:17" ht="24">
      <c r="A25" s="458"/>
      <c r="B25" s="281" t="s">
        <v>174</v>
      </c>
      <c r="C25" s="280">
        <v>95.9</v>
      </c>
      <c r="D25" s="384" t="s">
        <v>1268</v>
      </c>
      <c r="E25" s="379">
        <v>60.45</v>
      </c>
      <c r="F25" s="379">
        <v>54.86</v>
      </c>
      <c r="G25" s="379">
        <v>5.59</v>
      </c>
      <c r="H25" s="379"/>
      <c r="I25" s="382" t="s">
        <v>21</v>
      </c>
      <c r="J25" s="282">
        <v>36.950000000000003</v>
      </c>
      <c r="K25" s="282">
        <v>29.39</v>
      </c>
      <c r="L25" s="395">
        <v>1.34</v>
      </c>
      <c r="M25" s="395">
        <v>6.22</v>
      </c>
      <c r="N25" s="395"/>
      <c r="O25" s="394" t="s">
        <v>156</v>
      </c>
      <c r="P25" s="395">
        <v>-1.5</v>
      </c>
      <c r="Q25" s="387"/>
    </row>
    <row r="26" spans="1:17" ht="24">
      <c r="A26" s="458"/>
      <c r="B26" s="281" t="s">
        <v>175</v>
      </c>
      <c r="C26" s="280">
        <v>103.12</v>
      </c>
      <c r="D26" s="384" t="s">
        <v>1268</v>
      </c>
      <c r="E26" s="379">
        <v>79.44</v>
      </c>
      <c r="F26" s="379">
        <v>78.37</v>
      </c>
      <c r="G26" s="379">
        <v>1.07</v>
      </c>
      <c r="H26" s="379"/>
      <c r="I26" s="382" t="s">
        <v>21</v>
      </c>
      <c r="J26" s="282">
        <v>24.58</v>
      </c>
      <c r="K26" s="282">
        <v>22.97</v>
      </c>
      <c r="L26" s="395">
        <v>-0.78000000000000103</v>
      </c>
      <c r="M26" s="395">
        <v>2.39</v>
      </c>
      <c r="N26" s="395"/>
      <c r="O26" s="394" t="s">
        <v>156</v>
      </c>
      <c r="P26" s="395">
        <v>-0.90000000000000602</v>
      </c>
      <c r="Q26" s="387"/>
    </row>
    <row r="27" spans="1:17" ht="24">
      <c r="A27" s="458"/>
      <c r="B27" s="281" t="s">
        <v>176</v>
      </c>
      <c r="C27" s="280">
        <v>108.08</v>
      </c>
      <c r="D27" s="384" t="s">
        <v>1268</v>
      </c>
      <c r="E27" s="379">
        <v>86.65</v>
      </c>
      <c r="F27" s="379">
        <v>55.9</v>
      </c>
      <c r="G27" s="379">
        <v>30.75</v>
      </c>
      <c r="H27" s="379"/>
      <c r="I27" s="382" t="s">
        <v>21</v>
      </c>
      <c r="J27" s="282">
        <v>24.03</v>
      </c>
      <c r="K27" s="282">
        <v>14.41</v>
      </c>
      <c r="L27" s="395">
        <v>2.3600000000000101</v>
      </c>
      <c r="M27" s="395">
        <v>7.2600000000000096</v>
      </c>
      <c r="N27" s="395"/>
      <c r="O27" s="394" t="s">
        <v>156</v>
      </c>
      <c r="P27" s="395">
        <v>-2.5999999999999899</v>
      </c>
      <c r="Q27" s="387"/>
    </row>
    <row r="28" spans="1:17" ht="24">
      <c r="A28" s="458"/>
      <c r="B28" s="281" t="s">
        <v>177</v>
      </c>
      <c r="C28" s="280">
        <v>17.87</v>
      </c>
      <c r="D28" s="384" t="s">
        <v>1268</v>
      </c>
      <c r="E28" s="379">
        <v>10.17</v>
      </c>
      <c r="F28" s="379">
        <v>6.63</v>
      </c>
      <c r="G28" s="379">
        <v>3.54</v>
      </c>
      <c r="H28" s="379"/>
      <c r="I28" s="382" t="s">
        <v>21</v>
      </c>
      <c r="J28" s="282">
        <v>7.9000000000000101</v>
      </c>
      <c r="K28" s="282">
        <v>4.7100000000000097</v>
      </c>
      <c r="L28" s="395">
        <v>0.369999999999997</v>
      </c>
      <c r="M28" s="395">
        <v>2.82</v>
      </c>
      <c r="N28" s="395"/>
      <c r="O28" s="394" t="s">
        <v>156</v>
      </c>
      <c r="P28" s="395">
        <v>-0.19999999999999599</v>
      </c>
      <c r="Q28" s="387"/>
    </row>
    <row r="29" spans="1:17" s="372" customFormat="1">
      <c r="A29" s="458" t="s">
        <v>178</v>
      </c>
      <c r="B29" s="391" t="s">
        <v>179</v>
      </c>
      <c r="C29" s="280">
        <v>226.8</v>
      </c>
      <c r="D29" s="389"/>
      <c r="E29" s="389">
        <v>154.94999999999999</v>
      </c>
      <c r="F29" s="389">
        <v>114.88</v>
      </c>
      <c r="G29" s="389">
        <v>40.07</v>
      </c>
      <c r="H29" s="389"/>
      <c r="I29" s="393"/>
      <c r="J29" s="389">
        <v>63.65</v>
      </c>
      <c r="K29" s="389">
        <v>48.8</v>
      </c>
      <c r="L29" s="389">
        <v>2.1200000000000099</v>
      </c>
      <c r="M29" s="389">
        <v>12.73</v>
      </c>
      <c r="N29" s="389">
        <v>0</v>
      </c>
      <c r="O29" s="389"/>
      <c r="P29" s="389">
        <v>8.1999999999999904</v>
      </c>
      <c r="Q29" s="386"/>
    </row>
    <row r="30" spans="1:17" ht="24">
      <c r="A30" s="458"/>
      <c r="B30" s="281" t="s">
        <v>180</v>
      </c>
      <c r="C30" s="280">
        <v>-45.09</v>
      </c>
      <c r="D30" s="384" t="s">
        <v>1268</v>
      </c>
      <c r="E30" s="379">
        <v>-41.28</v>
      </c>
      <c r="F30" s="379">
        <v>-51.52</v>
      </c>
      <c r="G30" s="379">
        <v>10.24</v>
      </c>
      <c r="H30" s="379"/>
      <c r="I30" s="382" t="s">
        <v>21</v>
      </c>
      <c r="J30" s="282">
        <v>-3.81</v>
      </c>
      <c r="K30" s="282">
        <v>-6</v>
      </c>
      <c r="L30" s="395">
        <v>0</v>
      </c>
      <c r="M30" s="395">
        <v>2.19</v>
      </c>
      <c r="N30" s="395"/>
      <c r="O30" s="394" t="s">
        <v>156</v>
      </c>
      <c r="P30" s="395">
        <v>0</v>
      </c>
      <c r="Q30" s="387"/>
    </row>
    <row r="31" spans="1:17" ht="24">
      <c r="A31" s="458"/>
      <c r="B31" s="281" t="s">
        <v>181</v>
      </c>
      <c r="C31" s="280">
        <v>67.59</v>
      </c>
      <c r="D31" s="384" t="s">
        <v>1268</v>
      </c>
      <c r="E31" s="379">
        <v>62.86</v>
      </c>
      <c r="F31" s="379">
        <v>46.33</v>
      </c>
      <c r="G31" s="379">
        <v>16.53</v>
      </c>
      <c r="H31" s="379"/>
      <c r="I31" s="382" t="s">
        <v>21</v>
      </c>
      <c r="J31" s="282">
        <v>1.23</v>
      </c>
      <c r="K31" s="282">
        <v>1</v>
      </c>
      <c r="L31" s="395">
        <v>0.33</v>
      </c>
      <c r="M31" s="395">
        <v>-0.1</v>
      </c>
      <c r="N31" s="395"/>
      <c r="O31" s="394" t="s">
        <v>156</v>
      </c>
      <c r="P31" s="395">
        <v>3.5</v>
      </c>
      <c r="Q31" s="387"/>
    </row>
    <row r="32" spans="1:17" ht="24">
      <c r="A32" s="458"/>
      <c r="B32" s="281" t="s">
        <v>182</v>
      </c>
      <c r="C32" s="280">
        <v>7.7200000000000104</v>
      </c>
      <c r="D32" s="384" t="s">
        <v>1268</v>
      </c>
      <c r="E32" s="379">
        <v>7.23</v>
      </c>
      <c r="F32" s="379">
        <v>5.27</v>
      </c>
      <c r="G32" s="379">
        <v>1.96</v>
      </c>
      <c r="H32" s="379"/>
      <c r="I32" s="382" t="s">
        <v>21</v>
      </c>
      <c r="J32" s="282">
        <v>-0.90999999999999903</v>
      </c>
      <c r="K32" s="282">
        <v>-1.4</v>
      </c>
      <c r="L32" s="395">
        <v>0.4</v>
      </c>
      <c r="M32" s="395">
        <v>9.0000000000000094E-2</v>
      </c>
      <c r="N32" s="395"/>
      <c r="O32" s="394" t="s">
        <v>156</v>
      </c>
      <c r="P32" s="395">
        <v>1.4000000000000099</v>
      </c>
      <c r="Q32" s="387"/>
    </row>
    <row r="33" spans="1:17" ht="24">
      <c r="A33" s="458"/>
      <c r="B33" s="281" t="s">
        <v>183</v>
      </c>
      <c r="C33" s="280">
        <v>95.14</v>
      </c>
      <c r="D33" s="384" t="s">
        <v>1268</v>
      </c>
      <c r="E33" s="379">
        <v>60.18</v>
      </c>
      <c r="F33" s="379">
        <v>55.14</v>
      </c>
      <c r="G33" s="379">
        <v>5.04</v>
      </c>
      <c r="H33" s="379"/>
      <c r="I33" s="382" t="s">
        <v>21</v>
      </c>
      <c r="J33" s="282">
        <v>32.36</v>
      </c>
      <c r="K33" s="282">
        <v>26.7</v>
      </c>
      <c r="L33" s="395">
        <v>1.5</v>
      </c>
      <c r="M33" s="395">
        <v>4.16</v>
      </c>
      <c r="N33" s="395"/>
      <c r="O33" s="394" t="s">
        <v>156</v>
      </c>
      <c r="P33" s="395">
        <v>2.5999999999999899</v>
      </c>
      <c r="Q33" s="387"/>
    </row>
    <row r="34" spans="1:17" ht="24">
      <c r="A34" s="458"/>
      <c r="B34" s="281" t="s">
        <v>184</v>
      </c>
      <c r="C34" s="280">
        <v>86.17</v>
      </c>
      <c r="D34" s="384" t="s">
        <v>1268</v>
      </c>
      <c r="E34" s="379">
        <v>55.21</v>
      </c>
      <c r="F34" s="379">
        <v>48.91</v>
      </c>
      <c r="G34" s="379">
        <v>6.3</v>
      </c>
      <c r="H34" s="379"/>
      <c r="I34" s="382" t="s">
        <v>21</v>
      </c>
      <c r="J34" s="282">
        <v>31.86</v>
      </c>
      <c r="K34" s="282">
        <v>27.04</v>
      </c>
      <c r="L34" s="395">
        <v>4.0000000000006301E-2</v>
      </c>
      <c r="M34" s="395">
        <v>4.78</v>
      </c>
      <c r="N34" s="395"/>
      <c r="O34" s="394" t="s">
        <v>156</v>
      </c>
      <c r="P34" s="395">
        <v>-0.90000000000000602</v>
      </c>
      <c r="Q34" s="387"/>
    </row>
    <row r="35" spans="1:17" ht="24">
      <c r="A35" s="458"/>
      <c r="B35" s="281" t="s">
        <v>185</v>
      </c>
      <c r="C35" s="280">
        <v>15.27</v>
      </c>
      <c r="D35" s="384" t="s">
        <v>1268</v>
      </c>
      <c r="E35" s="379">
        <v>10.75</v>
      </c>
      <c r="F35" s="379">
        <v>10.75</v>
      </c>
      <c r="G35" s="379">
        <v>0</v>
      </c>
      <c r="H35" s="379"/>
      <c r="I35" s="382" t="s">
        <v>21</v>
      </c>
      <c r="J35" s="282">
        <v>2.92</v>
      </c>
      <c r="K35" s="282">
        <v>1.46</v>
      </c>
      <c r="L35" s="395">
        <v>-0.15</v>
      </c>
      <c r="M35" s="395">
        <v>1.61</v>
      </c>
      <c r="N35" s="395"/>
      <c r="O35" s="394" t="s">
        <v>156</v>
      </c>
      <c r="P35" s="395">
        <v>1.6</v>
      </c>
      <c r="Q35" s="387"/>
    </row>
    <row r="36" spans="1:17" s="372" customFormat="1">
      <c r="A36" s="458" t="s">
        <v>186</v>
      </c>
      <c r="B36" s="391" t="s">
        <v>187</v>
      </c>
      <c r="C36" s="280">
        <v>1087.45</v>
      </c>
      <c r="D36" s="389"/>
      <c r="E36" s="389">
        <v>811.71</v>
      </c>
      <c r="F36" s="389">
        <v>715.26</v>
      </c>
      <c r="G36" s="389">
        <v>96.45</v>
      </c>
      <c r="H36" s="389"/>
      <c r="I36" s="393"/>
      <c r="J36" s="389">
        <v>248.54</v>
      </c>
      <c r="K36" s="389">
        <v>210.09</v>
      </c>
      <c r="L36" s="389">
        <v>-3.0999999999999601</v>
      </c>
      <c r="M36" s="389">
        <v>41.55</v>
      </c>
      <c r="N36" s="389">
        <v>0</v>
      </c>
      <c r="O36" s="389"/>
      <c r="P36" s="389">
        <v>27.200000000000099</v>
      </c>
      <c r="Q36" s="386"/>
    </row>
    <row r="37" spans="1:17" ht="24">
      <c r="A37" s="458"/>
      <c r="B37" s="281" t="s">
        <v>188</v>
      </c>
      <c r="C37" s="280">
        <v>46.85</v>
      </c>
      <c r="D37" s="384" t="s">
        <v>1268</v>
      </c>
      <c r="E37" s="379">
        <v>69.12</v>
      </c>
      <c r="F37" s="379">
        <v>56.84</v>
      </c>
      <c r="G37" s="379">
        <v>12.28</v>
      </c>
      <c r="H37" s="379"/>
      <c r="I37" s="382" t="s">
        <v>21</v>
      </c>
      <c r="J37" s="282">
        <v>-22.27</v>
      </c>
      <c r="K37" s="282">
        <v>-25.2</v>
      </c>
      <c r="L37" s="395">
        <v>0</v>
      </c>
      <c r="M37" s="395">
        <v>2.93</v>
      </c>
      <c r="N37" s="395"/>
      <c r="O37" s="394" t="s">
        <v>156</v>
      </c>
      <c r="P37" s="395">
        <v>0</v>
      </c>
      <c r="Q37" s="387"/>
    </row>
    <row r="38" spans="1:17" ht="24">
      <c r="A38" s="458"/>
      <c r="B38" s="281" t="s">
        <v>189</v>
      </c>
      <c r="C38" s="280">
        <v>3.93</v>
      </c>
      <c r="D38" s="384" t="s">
        <v>1268</v>
      </c>
      <c r="E38" s="379">
        <v>3.54</v>
      </c>
      <c r="F38" s="379">
        <v>4.24</v>
      </c>
      <c r="G38" s="379">
        <v>-0.7</v>
      </c>
      <c r="H38" s="379"/>
      <c r="I38" s="382" t="s">
        <v>21</v>
      </c>
      <c r="J38" s="282">
        <v>0.189999999999998</v>
      </c>
      <c r="K38" s="282">
        <v>0.32999999999999802</v>
      </c>
      <c r="L38" s="395">
        <v>0.04</v>
      </c>
      <c r="M38" s="395">
        <v>-0.18</v>
      </c>
      <c r="N38" s="395"/>
      <c r="O38" s="394" t="s">
        <v>156</v>
      </c>
      <c r="P38" s="395">
        <v>0.19999999999999901</v>
      </c>
      <c r="Q38" s="387"/>
    </row>
    <row r="39" spans="1:17" ht="24">
      <c r="A39" s="458"/>
      <c r="B39" s="281" t="s">
        <v>190</v>
      </c>
      <c r="C39" s="280">
        <v>45.2</v>
      </c>
      <c r="D39" s="384" t="s">
        <v>1268</v>
      </c>
      <c r="E39" s="379">
        <v>45.1</v>
      </c>
      <c r="F39" s="379">
        <v>40.1</v>
      </c>
      <c r="G39" s="379">
        <v>5</v>
      </c>
      <c r="H39" s="379"/>
      <c r="I39" s="383"/>
      <c r="J39" s="394"/>
      <c r="K39" s="282"/>
      <c r="L39" s="395"/>
      <c r="M39" s="395"/>
      <c r="N39" s="395"/>
      <c r="O39" s="394" t="s">
        <v>156</v>
      </c>
      <c r="P39" s="395">
        <v>0.100000000000001</v>
      </c>
      <c r="Q39" s="387"/>
    </row>
    <row r="40" spans="1:17" ht="24">
      <c r="A40" s="458"/>
      <c r="B40" s="281" t="s">
        <v>191</v>
      </c>
      <c r="C40" s="280">
        <v>38.86</v>
      </c>
      <c r="D40" s="384" t="s">
        <v>1268</v>
      </c>
      <c r="E40" s="379">
        <v>37.659999999999997</v>
      </c>
      <c r="F40" s="379">
        <v>30.42</v>
      </c>
      <c r="G40" s="379">
        <v>7.24</v>
      </c>
      <c r="H40" s="379"/>
      <c r="I40" s="382" t="s">
        <v>21</v>
      </c>
      <c r="J40" s="282">
        <v>0</v>
      </c>
      <c r="K40" s="282"/>
      <c r="L40" s="395">
        <v>0</v>
      </c>
      <c r="M40" s="395"/>
      <c r="N40" s="395"/>
      <c r="O40" s="394" t="s">
        <v>156</v>
      </c>
      <c r="P40" s="395">
        <v>1.2</v>
      </c>
      <c r="Q40" s="387"/>
    </row>
    <row r="41" spans="1:17" ht="24">
      <c r="A41" s="458"/>
      <c r="B41" s="281" t="s">
        <v>192</v>
      </c>
      <c r="C41" s="280">
        <v>-25.07</v>
      </c>
      <c r="D41" s="384" t="s">
        <v>1268</v>
      </c>
      <c r="E41" s="379">
        <v>-25.77</v>
      </c>
      <c r="F41" s="379">
        <v>-26</v>
      </c>
      <c r="G41" s="379">
        <v>0.23</v>
      </c>
      <c r="H41" s="379"/>
      <c r="I41" s="383"/>
      <c r="J41" s="394"/>
      <c r="K41" s="282"/>
      <c r="L41" s="395"/>
      <c r="M41" s="395"/>
      <c r="N41" s="395"/>
      <c r="O41" s="394" t="s">
        <v>156</v>
      </c>
      <c r="P41" s="395">
        <v>0.70000000000000295</v>
      </c>
      <c r="Q41" s="387"/>
    </row>
    <row r="42" spans="1:17" ht="24">
      <c r="A42" s="458"/>
      <c r="B42" s="281" t="s">
        <v>193</v>
      </c>
      <c r="C42" s="280">
        <v>38.5</v>
      </c>
      <c r="D42" s="384" t="s">
        <v>1268</v>
      </c>
      <c r="E42" s="379">
        <v>29.96</v>
      </c>
      <c r="F42" s="379">
        <v>17.18</v>
      </c>
      <c r="G42" s="379">
        <v>12.78</v>
      </c>
      <c r="H42" s="379"/>
      <c r="I42" s="382" t="s">
        <v>21</v>
      </c>
      <c r="J42" s="282">
        <v>3.5399999999999898</v>
      </c>
      <c r="K42" s="282">
        <v>6.4899999999999904</v>
      </c>
      <c r="L42" s="395">
        <v>-3.96</v>
      </c>
      <c r="M42" s="395">
        <v>1.01</v>
      </c>
      <c r="N42" s="395"/>
      <c r="O42" s="394" t="s">
        <v>156</v>
      </c>
      <c r="P42" s="395">
        <v>5</v>
      </c>
      <c r="Q42" s="387"/>
    </row>
    <row r="43" spans="1:17" ht="24">
      <c r="A43" s="458"/>
      <c r="B43" s="281" t="s">
        <v>194</v>
      </c>
      <c r="C43" s="280">
        <v>288.5</v>
      </c>
      <c r="D43" s="384" t="s">
        <v>1268</v>
      </c>
      <c r="E43" s="379">
        <v>220.3</v>
      </c>
      <c r="F43" s="379">
        <v>203.88</v>
      </c>
      <c r="G43" s="379">
        <v>16.420000000000002</v>
      </c>
      <c r="H43" s="379"/>
      <c r="I43" s="382" t="s">
        <v>21</v>
      </c>
      <c r="J43" s="282">
        <v>56.8</v>
      </c>
      <c r="K43" s="282">
        <v>50.079999999999899</v>
      </c>
      <c r="L43" s="395">
        <v>-0.119999999999976</v>
      </c>
      <c r="M43" s="395">
        <v>6.84</v>
      </c>
      <c r="N43" s="395"/>
      <c r="O43" s="394" t="s">
        <v>156</v>
      </c>
      <c r="P43" s="395">
        <v>11.4</v>
      </c>
      <c r="Q43" s="387"/>
    </row>
    <row r="44" spans="1:17" ht="24">
      <c r="A44" s="458"/>
      <c r="B44" s="281" t="s">
        <v>195</v>
      </c>
      <c r="C44" s="280">
        <v>125.17</v>
      </c>
      <c r="D44" s="384" t="s">
        <v>1268</v>
      </c>
      <c r="E44" s="379">
        <v>88.92</v>
      </c>
      <c r="F44" s="379">
        <v>84</v>
      </c>
      <c r="G44" s="379">
        <v>4.92</v>
      </c>
      <c r="H44" s="379"/>
      <c r="I44" s="382" t="s">
        <v>21</v>
      </c>
      <c r="J44" s="282">
        <v>49.75</v>
      </c>
      <c r="K44" s="282">
        <v>36.56</v>
      </c>
      <c r="L44" s="395">
        <v>3.8800000000000199</v>
      </c>
      <c r="M44" s="395">
        <v>9.31</v>
      </c>
      <c r="N44" s="395"/>
      <c r="O44" s="394" t="s">
        <v>156</v>
      </c>
      <c r="P44" s="395">
        <v>-13.5</v>
      </c>
      <c r="Q44" s="387"/>
    </row>
    <row r="45" spans="1:17" ht="24">
      <c r="A45" s="458"/>
      <c r="B45" s="281" t="s">
        <v>196</v>
      </c>
      <c r="C45" s="280">
        <v>37.06</v>
      </c>
      <c r="D45" s="384" t="s">
        <v>1268</v>
      </c>
      <c r="E45" s="379">
        <v>32.799999999999997</v>
      </c>
      <c r="F45" s="379">
        <v>28.92</v>
      </c>
      <c r="G45" s="379">
        <v>3.88</v>
      </c>
      <c r="H45" s="379"/>
      <c r="I45" s="382" t="s">
        <v>21</v>
      </c>
      <c r="J45" s="282">
        <v>4.1599999999999904</v>
      </c>
      <c r="K45" s="282">
        <v>3.1399999999999899</v>
      </c>
      <c r="L45" s="395">
        <v>-0.35999999999999899</v>
      </c>
      <c r="M45" s="395">
        <v>1.38</v>
      </c>
      <c r="N45" s="395"/>
      <c r="O45" s="394" t="s">
        <v>156</v>
      </c>
      <c r="P45" s="395">
        <v>0.100000000000001</v>
      </c>
      <c r="Q45" s="387"/>
    </row>
    <row r="46" spans="1:17" ht="24">
      <c r="A46" s="458"/>
      <c r="B46" s="281" t="s">
        <v>197</v>
      </c>
      <c r="C46" s="280">
        <v>88.26</v>
      </c>
      <c r="D46" s="384" t="s">
        <v>1268</v>
      </c>
      <c r="E46" s="379">
        <v>49.24</v>
      </c>
      <c r="F46" s="379">
        <v>46.16</v>
      </c>
      <c r="G46" s="379">
        <v>3.08</v>
      </c>
      <c r="H46" s="379"/>
      <c r="I46" s="382" t="s">
        <v>21</v>
      </c>
      <c r="J46" s="282">
        <v>41.22</v>
      </c>
      <c r="K46" s="282">
        <v>31.94</v>
      </c>
      <c r="L46" s="395">
        <v>2.44</v>
      </c>
      <c r="M46" s="395">
        <v>6.84</v>
      </c>
      <c r="N46" s="395"/>
      <c r="O46" s="394" t="s">
        <v>156</v>
      </c>
      <c r="P46" s="395">
        <v>-2.19999999999999</v>
      </c>
      <c r="Q46" s="387"/>
    </row>
    <row r="47" spans="1:17" ht="24">
      <c r="A47" s="458"/>
      <c r="B47" s="281" t="s">
        <v>198</v>
      </c>
      <c r="C47" s="280">
        <v>187.43</v>
      </c>
      <c r="D47" s="384" t="s">
        <v>1268</v>
      </c>
      <c r="E47" s="379">
        <v>121.74</v>
      </c>
      <c r="F47" s="379">
        <v>107.16</v>
      </c>
      <c r="G47" s="379">
        <v>14.58</v>
      </c>
      <c r="H47" s="379"/>
      <c r="I47" s="382" t="s">
        <v>21</v>
      </c>
      <c r="J47" s="282">
        <v>61.59</v>
      </c>
      <c r="K47" s="282">
        <v>46.22</v>
      </c>
      <c r="L47" s="395">
        <v>3.53</v>
      </c>
      <c r="M47" s="395">
        <v>11.84</v>
      </c>
      <c r="N47" s="395"/>
      <c r="O47" s="394" t="s">
        <v>156</v>
      </c>
      <c r="P47" s="395">
        <v>4.0999999999999899</v>
      </c>
      <c r="Q47" s="387"/>
    </row>
    <row r="48" spans="1:17" ht="24">
      <c r="A48" s="458"/>
      <c r="B48" s="281" t="s">
        <v>199</v>
      </c>
      <c r="C48" s="280">
        <v>91.76</v>
      </c>
      <c r="D48" s="384" t="s">
        <v>1268</v>
      </c>
      <c r="E48" s="379">
        <v>37.630000000000003</v>
      </c>
      <c r="F48" s="379">
        <v>28.22</v>
      </c>
      <c r="G48" s="379">
        <v>9.41</v>
      </c>
      <c r="H48" s="379"/>
      <c r="I48" s="382" t="s">
        <v>21</v>
      </c>
      <c r="J48" s="282">
        <v>37.130000000000003</v>
      </c>
      <c r="K48" s="282">
        <v>26.8</v>
      </c>
      <c r="L48" s="395">
        <v>0.96999999999999897</v>
      </c>
      <c r="M48" s="395">
        <v>9.36</v>
      </c>
      <c r="N48" s="395"/>
      <c r="O48" s="394" t="s">
        <v>156</v>
      </c>
      <c r="P48" s="395">
        <v>17.000000000000099</v>
      </c>
      <c r="Q48" s="387"/>
    </row>
    <row r="49" spans="1:17" ht="24">
      <c r="A49" s="458"/>
      <c r="B49" s="281" t="s">
        <v>200</v>
      </c>
      <c r="C49" s="280">
        <v>121</v>
      </c>
      <c r="D49" s="384" t="s">
        <v>1268</v>
      </c>
      <c r="E49" s="379">
        <v>101.47</v>
      </c>
      <c r="F49" s="379">
        <v>94.14</v>
      </c>
      <c r="G49" s="379">
        <v>7.33</v>
      </c>
      <c r="H49" s="379"/>
      <c r="I49" s="382" t="s">
        <v>21</v>
      </c>
      <c r="J49" s="282">
        <v>16.43</v>
      </c>
      <c r="K49" s="282">
        <v>33.729999999999997</v>
      </c>
      <c r="L49" s="395">
        <v>-9.5200000000000102</v>
      </c>
      <c r="M49" s="395">
        <v>-7.78</v>
      </c>
      <c r="N49" s="395"/>
      <c r="O49" s="394" t="s">
        <v>156</v>
      </c>
      <c r="P49" s="395">
        <v>3.1000000000000201</v>
      </c>
      <c r="Q49" s="387"/>
    </row>
    <row r="50" spans="1:17" s="372" customFormat="1">
      <c r="A50" s="458" t="s">
        <v>201</v>
      </c>
      <c r="B50" s="391" t="s">
        <v>202</v>
      </c>
      <c r="C50" s="280">
        <v>1610.52</v>
      </c>
      <c r="D50" s="389"/>
      <c r="E50" s="389">
        <v>985.91</v>
      </c>
      <c r="F50" s="389">
        <v>642.77</v>
      </c>
      <c r="G50" s="389">
        <v>343.14</v>
      </c>
      <c r="H50" s="389"/>
      <c r="I50" s="393"/>
      <c r="J50" s="389">
        <v>602.51</v>
      </c>
      <c r="K50" s="389">
        <v>383.26</v>
      </c>
      <c r="L50" s="389">
        <v>32.780000000000101</v>
      </c>
      <c r="M50" s="389">
        <v>186.47</v>
      </c>
      <c r="N50" s="389">
        <v>0</v>
      </c>
      <c r="O50" s="389"/>
      <c r="P50" s="389">
        <v>22.099999999999898</v>
      </c>
      <c r="Q50" s="386"/>
    </row>
    <row r="51" spans="1:17" ht="24">
      <c r="A51" s="458"/>
      <c r="B51" s="281" t="s">
        <v>203</v>
      </c>
      <c r="C51" s="280">
        <v>136.04</v>
      </c>
      <c r="D51" s="384" t="s">
        <v>1268</v>
      </c>
      <c r="E51" s="379">
        <v>133.47999999999999</v>
      </c>
      <c r="F51" s="379">
        <v>50.84</v>
      </c>
      <c r="G51" s="379">
        <v>82.64</v>
      </c>
      <c r="H51" s="379"/>
      <c r="I51" s="382" t="s">
        <v>21</v>
      </c>
      <c r="J51" s="282">
        <v>2.56</v>
      </c>
      <c r="K51" s="282">
        <v>-11</v>
      </c>
      <c r="L51" s="395">
        <v>-1</v>
      </c>
      <c r="M51" s="395">
        <v>14.56</v>
      </c>
      <c r="N51" s="395"/>
      <c r="O51" s="394" t="s">
        <v>156</v>
      </c>
      <c r="P51" s="395">
        <v>0</v>
      </c>
      <c r="Q51" s="387"/>
    </row>
    <row r="52" spans="1:17" ht="24">
      <c r="A52" s="458"/>
      <c r="B52" s="281" t="s">
        <v>204</v>
      </c>
      <c r="C52" s="280">
        <v>1.05</v>
      </c>
      <c r="D52" s="392"/>
      <c r="E52" s="379"/>
      <c r="F52" s="379"/>
      <c r="G52" s="379"/>
      <c r="H52" s="379"/>
      <c r="I52" s="382" t="s">
        <v>21</v>
      </c>
      <c r="J52" s="282">
        <v>0.35</v>
      </c>
      <c r="K52" s="282">
        <v>0.34</v>
      </c>
      <c r="L52" s="395">
        <v>-0.46</v>
      </c>
      <c r="M52" s="395">
        <v>0.47</v>
      </c>
      <c r="N52" s="395"/>
      <c r="O52" s="394" t="s">
        <v>156</v>
      </c>
      <c r="P52" s="395">
        <v>0.69999999999999596</v>
      </c>
      <c r="Q52" s="387"/>
    </row>
    <row r="53" spans="1:17" ht="24">
      <c r="A53" s="458"/>
      <c r="B53" s="281" t="s">
        <v>205</v>
      </c>
      <c r="C53" s="280">
        <v>0.79999999999999705</v>
      </c>
      <c r="D53" s="392"/>
      <c r="E53" s="379"/>
      <c r="F53" s="379"/>
      <c r="G53" s="379"/>
      <c r="H53" s="379"/>
      <c r="I53" s="383"/>
      <c r="J53" s="394"/>
      <c r="K53" s="282"/>
      <c r="L53" s="395"/>
      <c r="M53" s="395"/>
      <c r="N53" s="395"/>
      <c r="O53" s="394" t="s">
        <v>156</v>
      </c>
      <c r="P53" s="395">
        <v>0.79999999999999705</v>
      </c>
      <c r="Q53" s="387"/>
    </row>
    <row r="54" spans="1:17" ht="24">
      <c r="A54" s="458"/>
      <c r="B54" s="281" t="s">
        <v>206</v>
      </c>
      <c r="C54" s="280">
        <v>1.3</v>
      </c>
      <c r="D54" s="392"/>
      <c r="E54" s="379"/>
      <c r="F54" s="379"/>
      <c r="G54" s="379"/>
      <c r="H54" s="379"/>
      <c r="I54" s="383"/>
      <c r="J54" s="394"/>
      <c r="K54" s="282"/>
      <c r="L54" s="395"/>
      <c r="M54" s="395"/>
      <c r="N54" s="395"/>
      <c r="O54" s="394" t="s">
        <v>156</v>
      </c>
      <c r="P54" s="395">
        <v>1.3</v>
      </c>
      <c r="Q54" s="387"/>
    </row>
    <row r="55" spans="1:17" ht="24">
      <c r="A55" s="458"/>
      <c r="B55" s="281" t="s">
        <v>207</v>
      </c>
      <c r="C55" s="280">
        <v>179.04</v>
      </c>
      <c r="D55" s="384" t="s">
        <v>1268</v>
      </c>
      <c r="E55" s="379">
        <v>100.16</v>
      </c>
      <c r="F55" s="379">
        <v>85.62</v>
      </c>
      <c r="G55" s="379">
        <v>14.54</v>
      </c>
      <c r="H55" s="379"/>
      <c r="I55" s="382" t="s">
        <v>21</v>
      </c>
      <c r="J55" s="282">
        <v>74.079999999999899</v>
      </c>
      <c r="K55" s="282">
        <v>60.629999999999903</v>
      </c>
      <c r="L55" s="395">
        <v>2.5499999999999798</v>
      </c>
      <c r="M55" s="395">
        <v>10.9</v>
      </c>
      <c r="N55" s="395"/>
      <c r="O55" s="394" t="s">
        <v>156</v>
      </c>
      <c r="P55" s="395">
        <v>4.7999999999999803</v>
      </c>
      <c r="Q55" s="387"/>
    </row>
    <row r="56" spans="1:17" ht="24">
      <c r="A56" s="458"/>
      <c r="B56" s="281" t="s">
        <v>208</v>
      </c>
      <c r="C56" s="280">
        <v>120.59</v>
      </c>
      <c r="D56" s="384" t="s">
        <v>1268</v>
      </c>
      <c r="E56" s="379">
        <v>94.55</v>
      </c>
      <c r="F56" s="379">
        <v>72.45</v>
      </c>
      <c r="G56" s="379">
        <v>22.1</v>
      </c>
      <c r="H56" s="379"/>
      <c r="I56" s="382" t="s">
        <v>21</v>
      </c>
      <c r="J56" s="282">
        <v>31.44</v>
      </c>
      <c r="K56" s="282">
        <v>17.399999999999999</v>
      </c>
      <c r="L56" s="395">
        <v>0.340000000000032</v>
      </c>
      <c r="M56" s="395">
        <v>13.7</v>
      </c>
      <c r="N56" s="395"/>
      <c r="O56" s="394" t="s">
        <v>156</v>
      </c>
      <c r="P56" s="395">
        <v>-5.3999999999999799</v>
      </c>
      <c r="Q56" s="387"/>
    </row>
    <row r="57" spans="1:17" ht="24">
      <c r="A57" s="458"/>
      <c r="B57" s="281" t="s">
        <v>209</v>
      </c>
      <c r="C57" s="280">
        <v>271.61</v>
      </c>
      <c r="D57" s="384" t="s">
        <v>1268</v>
      </c>
      <c r="E57" s="379">
        <v>178.44</v>
      </c>
      <c r="F57" s="379">
        <v>133.19999999999999</v>
      </c>
      <c r="G57" s="379">
        <v>45.24</v>
      </c>
      <c r="H57" s="379"/>
      <c r="I57" s="382" t="s">
        <v>21</v>
      </c>
      <c r="J57" s="282">
        <v>88.270000000000095</v>
      </c>
      <c r="K57" s="282">
        <v>46.410000000000103</v>
      </c>
      <c r="L57" s="395">
        <v>4.2000000000000499</v>
      </c>
      <c r="M57" s="395">
        <v>37.659999999999997</v>
      </c>
      <c r="N57" s="395"/>
      <c r="O57" s="394" t="s">
        <v>156</v>
      </c>
      <c r="P57" s="395">
        <v>4.8999999999999799</v>
      </c>
      <c r="Q57" s="387"/>
    </row>
    <row r="58" spans="1:17" ht="24">
      <c r="A58" s="458"/>
      <c r="B58" s="281" t="s">
        <v>210</v>
      </c>
      <c r="C58" s="280">
        <v>336.18</v>
      </c>
      <c r="D58" s="384" t="s">
        <v>1268</v>
      </c>
      <c r="E58" s="379">
        <v>184.86</v>
      </c>
      <c r="F58" s="379">
        <v>132.97999999999999</v>
      </c>
      <c r="G58" s="379">
        <v>51.88</v>
      </c>
      <c r="H58" s="379"/>
      <c r="I58" s="382" t="s">
        <v>21</v>
      </c>
      <c r="J58" s="282">
        <v>149.62</v>
      </c>
      <c r="K58" s="282">
        <v>112.6</v>
      </c>
      <c r="L58" s="395">
        <v>11.84</v>
      </c>
      <c r="M58" s="395">
        <v>25.18</v>
      </c>
      <c r="N58" s="395"/>
      <c r="O58" s="394" t="s">
        <v>156</v>
      </c>
      <c r="P58" s="395">
        <v>1.69999999999999</v>
      </c>
      <c r="Q58" s="387"/>
    </row>
    <row r="59" spans="1:17" ht="24">
      <c r="A59" s="458"/>
      <c r="B59" s="281" t="s">
        <v>211</v>
      </c>
      <c r="C59" s="280">
        <v>312.88</v>
      </c>
      <c r="D59" s="384" t="s">
        <v>1268</v>
      </c>
      <c r="E59" s="379">
        <v>210.99</v>
      </c>
      <c r="F59" s="379">
        <v>129.46</v>
      </c>
      <c r="G59" s="379">
        <v>81.53</v>
      </c>
      <c r="H59" s="379"/>
      <c r="I59" s="382" t="s">
        <v>21</v>
      </c>
      <c r="J59" s="282">
        <v>99.3900000000001</v>
      </c>
      <c r="K59" s="282">
        <v>79.160000000000096</v>
      </c>
      <c r="L59" s="395">
        <v>3.98000000000002</v>
      </c>
      <c r="M59" s="395">
        <v>16.25</v>
      </c>
      <c r="N59" s="395"/>
      <c r="O59" s="394" t="s">
        <v>156</v>
      </c>
      <c r="P59" s="395">
        <v>2.5</v>
      </c>
      <c r="Q59" s="387"/>
    </row>
    <row r="60" spans="1:17" ht="24">
      <c r="A60" s="458"/>
      <c r="B60" s="281" t="s">
        <v>212</v>
      </c>
      <c r="C60" s="280">
        <v>186.03</v>
      </c>
      <c r="D60" s="384" t="s">
        <v>1268</v>
      </c>
      <c r="E60" s="379">
        <v>115.26</v>
      </c>
      <c r="F60" s="379">
        <v>74.790000000000006</v>
      </c>
      <c r="G60" s="379">
        <v>40.47</v>
      </c>
      <c r="H60" s="379"/>
      <c r="I60" s="382" t="s">
        <v>21</v>
      </c>
      <c r="J60" s="282">
        <v>65.47</v>
      </c>
      <c r="K60" s="282">
        <v>31.27</v>
      </c>
      <c r="L60" s="395">
        <v>5.25999999999999</v>
      </c>
      <c r="M60" s="395">
        <v>28.94</v>
      </c>
      <c r="N60" s="395"/>
      <c r="O60" s="394" t="s">
        <v>156</v>
      </c>
      <c r="P60" s="395">
        <v>5.3000000000000096</v>
      </c>
      <c r="Q60" s="387"/>
    </row>
    <row r="61" spans="1:17" ht="24">
      <c r="A61" s="458"/>
      <c r="B61" s="281" t="s">
        <v>213</v>
      </c>
      <c r="C61" s="280">
        <v>118.94</v>
      </c>
      <c r="D61" s="384" t="s">
        <v>1268</v>
      </c>
      <c r="E61" s="379">
        <v>68.209999999999994</v>
      </c>
      <c r="F61" s="379">
        <v>68.209999999999994</v>
      </c>
      <c r="G61" s="379">
        <v>0</v>
      </c>
      <c r="H61" s="379"/>
      <c r="I61" s="382" t="s">
        <v>21</v>
      </c>
      <c r="J61" s="282">
        <v>48.9299999999999</v>
      </c>
      <c r="K61" s="282">
        <v>25.4299999999999</v>
      </c>
      <c r="L61" s="395">
        <v>3.13</v>
      </c>
      <c r="M61" s="395">
        <v>20.37</v>
      </c>
      <c r="N61" s="395"/>
      <c r="O61" s="394" t="s">
        <v>156</v>
      </c>
      <c r="P61" s="395">
        <v>1.7999999999999801</v>
      </c>
      <c r="Q61" s="387"/>
    </row>
    <row r="62" spans="1:17" ht="24">
      <c r="A62" s="458"/>
      <c r="B62" s="281" t="s">
        <v>214</v>
      </c>
      <c r="C62" s="280">
        <v>33.26</v>
      </c>
      <c r="D62" s="384" t="s">
        <v>1268</v>
      </c>
      <c r="E62" s="379">
        <v>15.32</v>
      </c>
      <c r="F62" s="379">
        <v>10.58</v>
      </c>
      <c r="G62" s="379">
        <v>4.74</v>
      </c>
      <c r="H62" s="379"/>
      <c r="I62" s="382" t="s">
        <v>21</v>
      </c>
      <c r="J62" s="282">
        <v>15.64</v>
      </c>
      <c r="K62" s="282">
        <v>7.6399999999999899</v>
      </c>
      <c r="L62" s="395">
        <v>0.92000000000000204</v>
      </c>
      <c r="M62" s="395">
        <v>7.08</v>
      </c>
      <c r="N62" s="395"/>
      <c r="O62" s="394" t="s">
        <v>156</v>
      </c>
      <c r="P62" s="395">
        <v>2.2999999999999798</v>
      </c>
      <c r="Q62" s="387"/>
    </row>
    <row r="63" spans="1:17" ht="24">
      <c r="A63" s="458"/>
      <c r="B63" s="281" t="s">
        <v>215</v>
      </c>
      <c r="C63" s="280">
        <v>-87.2</v>
      </c>
      <c r="D63" s="384" t="s">
        <v>1268</v>
      </c>
      <c r="E63" s="379">
        <v>-115.36</v>
      </c>
      <c r="F63" s="379">
        <v>-115.36</v>
      </c>
      <c r="G63" s="379">
        <v>0</v>
      </c>
      <c r="H63" s="379"/>
      <c r="I63" s="382" t="s">
        <v>21</v>
      </c>
      <c r="J63" s="282">
        <v>26.76</v>
      </c>
      <c r="K63" s="282">
        <v>13.38</v>
      </c>
      <c r="L63" s="395">
        <v>2.0200000000000098</v>
      </c>
      <c r="M63" s="395">
        <v>11.36</v>
      </c>
      <c r="N63" s="395"/>
      <c r="O63" s="394" t="s">
        <v>156</v>
      </c>
      <c r="P63" s="395">
        <v>1.4000000000000099</v>
      </c>
      <c r="Q63" s="387"/>
    </row>
    <row r="64" spans="1:17" s="372" customFormat="1">
      <c r="A64" s="458" t="s">
        <v>216</v>
      </c>
      <c r="B64" s="391" t="s">
        <v>217</v>
      </c>
      <c r="C64" s="280">
        <v>604.41999999999996</v>
      </c>
      <c r="D64" s="389"/>
      <c r="E64" s="389">
        <v>390.22</v>
      </c>
      <c r="F64" s="389">
        <v>324.39</v>
      </c>
      <c r="G64" s="389">
        <v>65.83</v>
      </c>
      <c r="H64" s="389"/>
      <c r="I64" s="393"/>
      <c r="J64" s="389">
        <v>166.8</v>
      </c>
      <c r="K64" s="389">
        <v>125.11</v>
      </c>
      <c r="L64" s="389">
        <v>4.9200000000000097</v>
      </c>
      <c r="M64" s="389">
        <v>36.770000000000003</v>
      </c>
      <c r="N64" s="389">
        <v>0</v>
      </c>
      <c r="O64" s="389"/>
      <c r="P64" s="389">
        <v>47.4</v>
      </c>
      <c r="Q64" s="386"/>
    </row>
    <row r="65" spans="1:17" ht="24">
      <c r="A65" s="458"/>
      <c r="B65" s="281" t="s">
        <v>218</v>
      </c>
      <c r="C65" s="280">
        <v>25.16</v>
      </c>
      <c r="D65" s="384" t="s">
        <v>1268</v>
      </c>
      <c r="E65" s="379">
        <v>29.36</v>
      </c>
      <c r="F65" s="379">
        <v>22.72</v>
      </c>
      <c r="G65" s="379">
        <v>6.64</v>
      </c>
      <c r="H65" s="379"/>
      <c r="I65" s="382" t="s">
        <v>21</v>
      </c>
      <c r="J65" s="282">
        <v>-4.2</v>
      </c>
      <c r="K65" s="282">
        <v>-7</v>
      </c>
      <c r="L65" s="395">
        <v>0</v>
      </c>
      <c r="M65" s="395">
        <v>2.8</v>
      </c>
      <c r="N65" s="395"/>
      <c r="O65" s="394" t="s">
        <v>156</v>
      </c>
      <c r="P65" s="395">
        <v>0</v>
      </c>
      <c r="Q65" s="387"/>
    </row>
    <row r="66" spans="1:17" ht="24">
      <c r="A66" s="458"/>
      <c r="B66" s="281" t="s">
        <v>219</v>
      </c>
      <c r="C66" s="280">
        <v>17.55</v>
      </c>
      <c r="D66" s="384" t="s">
        <v>1268</v>
      </c>
      <c r="E66" s="379">
        <v>13.58</v>
      </c>
      <c r="F66" s="379">
        <v>12.74</v>
      </c>
      <c r="G66" s="379">
        <v>0.84</v>
      </c>
      <c r="H66" s="379"/>
      <c r="I66" s="382" t="s">
        <v>21</v>
      </c>
      <c r="J66" s="282">
        <v>3.27</v>
      </c>
      <c r="K66" s="282">
        <v>2.98</v>
      </c>
      <c r="L66" s="395">
        <v>2.9999999999999399E-2</v>
      </c>
      <c r="M66" s="395">
        <v>0.26</v>
      </c>
      <c r="N66" s="395"/>
      <c r="O66" s="394" t="s">
        <v>156</v>
      </c>
      <c r="P66" s="395">
        <v>0.70000000000000295</v>
      </c>
      <c r="Q66" s="387"/>
    </row>
    <row r="67" spans="1:17" ht="24">
      <c r="A67" s="458"/>
      <c r="B67" s="281" t="s">
        <v>220</v>
      </c>
      <c r="C67" s="280">
        <v>6.25</v>
      </c>
      <c r="D67" s="384" t="s">
        <v>1268</v>
      </c>
      <c r="E67" s="379">
        <v>5.3</v>
      </c>
      <c r="F67" s="379">
        <v>4.46</v>
      </c>
      <c r="G67" s="379">
        <v>0.84</v>
      </c>
      <c r="H67" s="379"/>
      <c r="I67" s="382" t="s">
        <v>21</v>
      </c>
      <c r="J67" s="282">
        <v>1.25</v>
      </c>
      <c r="K67" s="282">
        <v>1.25</v>
      </c>
      <c r="L67" s="395">
        <v>-0.119999999999999</v>
      </c>
      <c r="M67" s="395">
        <v>0.12</v>
      </c>
      <c r="N67" s="395"/>
      <c r="O67" s="394" t="s">
        <v>156</v>
      </c>
      <c r="P67" s="395">
        <v>-0.30000000000000099</v>
      </c>
      <c r="Q67" s="387"/>
    </row>
    <row r="68" spans="1:17" ht="24">
      <c r="A68" s="458"/>
      <c r="B68" s="281" t="s">
        <v>221</v>
      </c>
      <c r="C68" s="280">
        <v>-6.72</v>
      </c>
      <c r="D68" s="392"/>
      <c r="E68" s="392"/>
      <c r="F68" s="379"/>
      <c r="G68" s="379"/>
      <c r="H68" s="392"/>
      <c r="I68" s="382" t="s">
        <v>21</v>
      </c>
      <c r="J68" s="282">
        <v>0.68</v>
      </c>
      <c r="K68" s="282">
        <v>1.05</v>
      </c>
      <c r="L68" s="395">
        <v>-0.19</v>
      </c>
      <c r="M68" s="395">
        <v>-0.18</v>
      </c>
      <c r="N68" s="395"/>
      <c r="O68" s="394" t="s">
        <v>156</v>
      </c>
      <c r="P68" s="395">
        <v>-7.4</v>
      </c>
      <c r="Q68" s="387"/>
    </row>
    <row r="69" spans="1:17" ht="24">
      <c r="A69" s="458"/>
      <c r="B69" s="281" t="s">
        <v>222</v>
      </c>
      <c r="C69" s="280">
        <v>17.95</v>
      </c>
      <c r="D69" s="392"/>
      <c r="E69" s="392"/>
      <c r="F69" s="379"/>
      <c r="G69" s="379"/>
      <c r="H69" s="392"/>
      <c r="I69" s="382" t="s">
        <v>21</v>
      </c>
      <c r="J69" s="282">
        <v>10.050000000000001</v>
      </c>
      <c r="K69" s="282">
        <v>5.5699999999999896</v>
      </c>
      <c r="L69" s="395">
        <v>2.62</v>
      </c>
      <c r="M69" s="395">
        <v>1.86</v>
      </c>
      <c r="N69" s="395"/>
      <c r="O69" s="394" t="s">
        <v>156</v>
      </c>
      <c r="P69" s="395">
        <v>7.8999999999999799</v>
      </c>
      <c r="Q69" s="387"/>
    </row>
    <row r="70" spans="1:17" ht="24">
      <c r="A70" s="458"/>
      <c r="B70" s="281" t="s">
        <v>223</v>
      </c>
      <c r="C70" s="280">
        <v>118.27</v>
      </c>
      <c r="D70" s="384" t="s">
        <v>1268</v>
      </c>
      <c r="E70" s="379">
        <v>78.8</v>
      </c>
      <c r="F70" s="379">
        <v>68.83</v>
      </c>
      <c r="G70" s="379">
        <v>9.9700000000000006</v>
      </c>
      <c r="H70" s="379"/>
      <c r="I70" s="382" t="s">
        <v>21</v>
      </c>
      <c r="J70" s="282">
        <v>23.87</v>
      </c>
      <c r="K70" s="282">
        <v>21.67</v>
      </c>
      <c r="L70" s="395">
        <v>0.380000000000003</v>
      </c>
      <c r="M70" s="395">
        <v>1.82</v>
      </c>
      <c r="N70" s="395"/>
      <c r="O70" s="394" t="s">
        <v>156</v>
      </c>
      <c r="P70" s="395">
        <v>15.6</v>
      </c>
      <c r="Q70" s="387"/>
    </row>
    <row r="71" spans="1:17" ht="24">
      <c r="A71" s="458"/>
      <c r="B71" s="281" t="s">
        <v>224</v>
      </c>
      <c r="C71" s="280">
        <v>146.05000000000001</v>
      </c>
      <c r="D71" s="384" t="s">
        <v>1268</v>
      </c>
      <c r="E71" s="379">
        <v>79.81</v>
      </c>
      <c r="F71" s="379">
        <v>57.53</v>
      </c>
      <c r="G71" s="379">
        <v>22.28</v>
      </c>
      <c r="H71" s="379"/>
      <c r="I71" s="382" t="s">
        <v>21</v>
      </c>
      <c r="J71" s="282">
        <v>50.74</v>
      </c>
      <c r="K71" s="282">
        <v>28.42</v>
      </c>
      <c r="L71" s="395">
        <v>1.75999999999999</v>
      </c>
      <c r="M71" s="395">
        <v>20.56</v>
      </c>
      <c r="N71" s="395"/>
      <c r="O71" s="394" t="s">
        <v>156</v>
      </c>
      <c r="P71" s="395">
        <v>15.5</v>
      </c>
      <c r="Q71" s="387"/>
    </row>
    <row r="72" spans="1:17" ht="24">
      <c r="A72" s="458"/>
      <c r="B72" s="281" t="s">
        <v>225</v>
      </c>
      <c r="C72" s="280">
        <v>49.87</v>
      </c>
      <c r="D72" s="384" t="s">
        <v>1268</v>
      </c>
      <c r="E72" s="379">
        <v>22.77</v>
      </c>
      <c r="F72" s="379">
        <v>22.77</v>
      </c>
      <c r="G72" s="379">
        <v>0</v>
      </c>
      <c r="H72" s="379"/>
      <c r="I72" s="382" t="s">
        <v>21</v>
      </c>
      <c r="J72" s="282">
        <v>22</v>
      </c>
      <c r="K72" s="282">
        <v>22.36</v>
      </c>
      <c r="L72" s="395">
        <v>-1.6499999999999899</v>
      </c>
      <c r="M72" s="395">
        <v>1.29</v>
      </c>
      <c r="N72" s="395"/>
      <c r="O72" s="394" t="s">
        <v>156</v>
      </c>
      <c r="P72" s="395">
        <v>5.0999999999999899</v>
      </c>
      <c r="Q72" s="387"/>
    </row>
    <row r="73" spans="1:17" ht="24">
      <c r="A73" s="458"/>
      <c r="B73" s="281" t="s">
        <v>226</v>
      </c>
      <c r="C73" s="280">
        <v>71.33</v>
      </c>
      <c r="D73" s="384" t="s">
        <v>1268</v>
      </c>
      <c r="E73" s="379">
        <v>47.56</v>
      </c>
      <c r="F73" s="379">
        <v>39.44</v>
      </c>
      <c r="G73" s="379">
        <v>8.1199999999999992</v>
      </c>
      <c r="H73" s="379"/>
      <c r="I73" s="382" t="s">
        <v>21</v>
      </c>
      <c r="J73" s="282">
        <v>18.27</v>
      </c>
      <c r="K73" s="282">
        <v>16.18</v>
      </c>
      <c r="L73" s="395">
        <v>0.21000000000000801</v>
      </c>
      <c r="M73" s="395">
        <v>1.88</v>
      </c>
      <c r="N73" s="395"/>
      <c r="O73" s="394" t="s">
        <v>156</v>
      </c>
      <c r="P73" s="395">
        <v>5.5</v>
      </c>
      <c r="Q73" s="387"/>
    </row>
    <row r="74" spans="1:17" ht="24">
      <c r="A74" s="458"/>
      <c r="B74" s="281" t="s">
        <v>227</v>
      </c>
      <c r="C74" s="280">
        <v>75.680000000000007</v>
      </c>
      <c r="D74" s="384" t="s">
        <v>1268</v>
      </c>
      <c r="E74" s="379">
        <v>54.33</v>
      </c>
      <c r="F74" s="379">
        <v>50.93</v>
      </c>
      <c r="G74" s="379">
        <v>3.4</v>
      </c>
      <c r="H74" s="379"/>
      <c r="I74" s="382" t="s">
        <v>21</v>
      </c>
      <c r="J74" s="282">
        <v>17.95</v>
      </c>
      <c r="K74" s="282">
        <v>14.09</v>
      </c>
      <c r="L74" s="395">
        <v>0.96000000000000096</v>
      </c>
      <c r="M74" s="395">
        <v>2.9</v>
      </c>
      <c r="N74" s="395"/>
      <c r="O74" s="394" t="s">
        <v>156</v>
      </c>
      <c r="P74" s="395">
        <v>3.3999999999999901</v>
      </c>
      <c r="Q74" s="387"/>
    </row>
    <row r="75" spans="1:17" ht="24">
      <c r="A75" s="458"/>
      <c r="B75" s="281" t="s">
        <v>228</v>
      </c>
      <c r="C75" s="280">
        <v>83.03</v>
      </c>
      <c r="D75" s="384" t="s">
        <v>1268</v>
      </c>
      <c r="E75" s="379">
        <v>58.71</v>
      </c>
      <c r="F75" s="379">
        <v>44.97</v>
      </c>
      <c r="G75" s="379">
        <v>13.74</v>
      </c>
      <c r="H75" s="379"/>
      <c r="I75" s="382" t="s">
        <v>21</v>
      </c>
      <c r="J75" s="282">
        <v>22.92</v>
      </c>
      <c r="K75" s="282">
        <v>18.54</v>
      </c>
      <c r="L75" s="395">
        <v>0.92000000000000204</v>
      </c>
      <c r="M75" s="395">
        <v>3.46</v>
      </c>
      <c r="N75" s="395"/>
      <c r="O75" s="394" t="s">
        <v>156</v>
      </c>
      <c r="P75" s="395">
        <v>1.4000000000000099</v>
      </c>
      <c r="Q75" s="387"/>
    </row>
    <row r="76" spans="1:17" s="372" customFormat="1">
      <c r="A76" s="458" t="s">
        <v>229</v>
      </c>
      <c r="B76" s="391" t="s">
        <v>230</v>
      </c>
      <c r="C76" s="280">
        <v>688.12</v>
      </c>
      <c r="D76" s="389"/>
      <c r="E76" s="389">
        <v>498.99</v>
      </c>
      <c r="F76" s="389">
        <v>406.13</v>
      </c>
      <c r="G76" s="389">
        <v>92.86</v>
      </c>
      <c r="H76" s="389"/>
      <c r="I76" s="393"/>
      <c r="J76" s="389">
        <v>175.03</v>
      </c>
      <c r="K76" s="389">
        <v>121.14</v>
      </c>
      <c r="L76" s="389">
        <v>8.3300000000000107</v>
      </c>
      <c r="M76" s="389">
        <v>45.56</v>
      </c>
      <c r="N76" s="389">
        <v>0</v>
      </c>
      <c r="O76" s="389"/>
      <c r="P76" s="389">
        <v>14.1</v>
      </c>
      <c r="Q76" s="386"/>
    </row>
    <row r="77" spans="1:17" ht="24">
      <c r="A77" s="458"/>
      <c r="B77" s="281" t="s">
        <v>231</v>
      </c>
      <c r="C77" s="280">
        <v>43.64</v>
      </c>
      <c r="D77" s="384" t="s">
        <v>1268</v>
      </c>
      <c r="E77" s="379">
        <v>48.12</v>
      </c>
      <c r="F77" s="379">
        <v>27.56</v>
      </c>
      <c r="G77" s="379">
        <v>20.56</v>
      </c>
      <c r="H77" s="379"/>
      <c r="I77" s="382" t="s">
        <v>21</v>
      </c>
      <c r="J77" s="282">
        <v>-4.58</v>
      </c>
      <c r="K77" s="282">
        <v>-6</v>
      </c>
      <c r="L77" s="395">
        <v>0</v>
      </c>
      <c r="M77" s="395">
        <v>1.42</v>
      </c>
      <c r="N77" s="395"/>
      <c r="O77" s="394" t="s">
        <v>156</v>
      </c>
      <c r="P77" s="395">
        <v>9.9999999999999603E-2</v>
      </c>
      <c r="Q77" s="399"/>
    </row>
    <row r="78" spans="1:17" ht="18.75" customHeight="1">
      <c r="A78" s="458"/>
      <c r="B78" s="281" t="s">
        <v>232</v>
      </c>
      <c r="C78" s="280">
        <v>0.82999999999999696</v>
      </c>
      <c r="D78" s="384"/>
      <c r="E78" s="379"/>
      <c r="F78" s="379"/>
      <c r="G78" s="379"/>
      <c r="H78" s="379"/>
      <c r="I78" s="382" t="s">
        <v>21</v>
      </c>
      <c r="J78" s="282">
        <v>0.82999999999999696</v>
      </c>
      <c r="K78" s="282">
        <v>1.01</v>
      </c>
      <c r="L78" s="395">
        <v>-0.65000000000000202</v>
      </c>
      <c r="M78" s="395">
        <v>0.47000000000000097</v>
      </c>
      <c r="N78" s="395"/>
      <c r="O78" s="395"/>
      <c r="P78" s="395">
        <v>0</v>
      </c>
      <c r="Q78" s="399"/>
    </row>
    <row r="79" spans="1:17" ht="24">
      <c r="A79" s="458"/>
      <c r="B79" s="396" t="s">
        <v>233</v>
      </c>
      <c r="C79" s="280">
        <v>-3.02</v>
      </c>
      <c r="D79" s="397"/>
      <c r="E79" s="392"/>
      <c r="F79" s="379"/>
      <c r="G79" s="379"/>
      <c r="H79" s="392"/>
      <c r="I79" s="382" t="s">
        <v>21</v>
      </c>
      <c r="J79" s="282">
        <v>1.18</v>
      </c>
      <c r="K79" s="282">
        <v>0.73</v>
      </c>
      <c r="L79" s="395">
        <v>2.9999999999999399E-2</v>
      </c>
      <c r="M79" s="395">
        <v>0.42</v>
      </c>
      <c r="N79" s="395"/>
      <c r="O79" s="394" t="s">
        <v>156</v>
      </c>
      <c r="P79" s="395">
        <v>-4.2</v>
      </c>
      <c r="Q79" s="387"/>
    </row>
    <row r="80" spans="1:17" ht="24">
      <c r="A80" s="458"/>
      <c r="B80" s="396" t="s">
        <v>234</v>
      </c>
      <c r="C80" s="280">
        <v>-1.56</v>
      </c>
      <c r="D80" s="397"/>
      <c r="E80" s="392"/>
      <c r="F80" s="379"/>
      <c r="G80" s="379"/>
      <c r="H80" s="392"/>
      <c r="I80" s="382" t="s">
        <v>21</v>
      </c>
      <c r="J80" s="282">
        <v>0.63999999999999901</v>
      </c>
      <c r="K80" s="282">
        <v>1.08</v>
      </c>
      <c r="L80" s="395">
        <v>-0.619999999999999</v>
      </c>
      <c r="M80" s="395">
        <v>0.18</v>
      </c>
      <c r="N80" s="395"/>
      <c r="O80" s="394" t="s">
        <v>156</v>
      </c>
      <c r="P80" s="395">
        <v>-2.2000000000000002</v>
      </c>
      <c r="Q80" s="387"/>
    </row>
    <row r="81" spans="1:17" ht="22.5" customHeight="1">
      <c r="A81" s="458"/>
      <c r="B81" s="396" t="s">
        <v>235</v>
      </c>
      <c r="C81" s="280">
        <v>7.2499999999999902</v>
      </c>
      <c r="D81" s="397"/>
      <c r="E81" s="392"/>
      <c r="F81" s="379"/>
      <c r="G81" s="379"/>
      <c r="H81" s="392"/>
      <c r="I81" s="382" t="s">
        <v>21</v>
      </c>
      <c r="J81" s="282">
        <v>3.15</v>
      </c>
      <c r="K81" s="282">
        <v>2.46</v>
      </c>
      <c r="L81" s="395">
        <v>0.18</v>
      </c>
      <c r="M81" s="395">
        <v>0.51</v>
      </c>
      <c r="N81" s="395"/>
      <c r="O81" s="394" t="s">
        <v>156</v>
      </c>
      <c r="P81" s="395">
        <v>4.0999999999999899</v>
      </c>
      <c r="Q81" s="387"/>
    </row>
    <row r="82" spans="1:17" ht="24">
      <c r="A82" s="458"/>
      <c r="B82" s="396" t="s">
        <v>236</v>
      </c>
      <c r="C82" s="280">
        <v>19.28</v>
      </c>
      <c r="D82" s="397"/>
      <c r="E82" s="392"/>
      <c r="F82" s="379">
        <v>0</v>
      </c>
      <c r="G82" s="379">
        <v>0</v>
      </c>
      <c r="H82" s="392"/>
      <c r="I82" s="382" t="s">
        <v>21</v>
      </c>
      <c r="J82" s="282">
        <v>15.08</v>
      </c>
      <c r="K82" s="282">
        <v>9.44</v>
      </c>
      <c r="L82" s="395">
        <v>0.81999999999999296</v>
      </c>
      <c r="M82" s="395">
        <v>4.82</v>
      </c>
      <c r="N82" s="395"/>
      <c r="O82" s="394" t="s">
        <v>156</v>
      </c>
      <c r="P82" s="395">
        <v>4.1999999999999904</v>
      </c>
      <c r="Q82" s="387"/>
    </row>
    <row r="83" spans="1:17" ht="24">
      <c r="A83" s="458"/>
      <c r="B83" s="396" t="s">
        <v>237</v>
      </c>
      <c r="C83" s="280">
        <v>13.97</v>
      </c>
      <c r="D83" s="384" t="s">
        <v>1268</v>
      </c>
      <c r="E83" s="379">
        <v>11.22</v>
      </c>
      <c r="F83" s="379">
        <v>10.41</v>
      </c>
      <c r="G83" s="379">
        <v>0.81</v>
      </c>
      <c r="H83" s="379"/>
      <c r="I83" s="382" t="s">
        <v>21</v>
      </c>
      <c r="J83" s="282">
        <v>2.75</v>
      </c>
      <c r="K83" s="282">
        <v>0.64999999999999902</v>
      </c>
      <c r="L83" s="395">
        <v>0.68</v>
      </c>
      <c r="M83" s="395">
        <v>1.42</v>
      </c>
      <c r="N83" s="395"/>
      <c r="O83" s="394" t="s">
        <v>156</v>
      </c>
      <c r="P83" s="395">
        <v>0</v>
      </c>
      <c r="Q83" s="387"/>
    </row>
    <row r="84" spans="1:17" ht="24">
      <c r="A84" s="458"/>
      <c r="B84" s="396" t="s">
        <v>238</v>
      </c>
      <c r="C84" s="280">
        <v>55.65</v>
      </c>
      <c r="D84" s="384" t="s">
        <v>1268</v>
      </c>
      <c r="E84" s="379">
        <v>45.3</v>
      </c>
      <c r="F84" s="379">
        <v>43.76</v>
      </c>
      <c r="G84" s="379">
        <v>1.54</v>
      </c>
      <c r="H84" s="379"/>
      <c r="I84" s="382" t="s">
        <v>21</v>
      </c>
      <c r="J84" s="282">
        <v>8.85</v>
      </c>
      <c r="K84" s="282">
        <v>8.84</v>
      </c>
      <c r="L84" s="395">
        <v>-1.37</v>
      </c>
      <c r="M84" s="395">
        <v>1.38</v>
      </c>
      <c r="N84" s="395"/>
      <c r="O84" s="394" t="s">
        <v>156</v>
      </c>
      <c r="P84" s="395">
        <v>1.5</v>
      </c>
      <c r="Q84" s="387"/>
    </row>
    <row r="85" spans="1:17" ht="24">
      <c r="A85" s="458"/>
      <c r="B85" s="396" t="s">
        <v>239</v>
      </c>
      <c r="C85" s="280">
        <v>124.01</v>
      </c>
      <c r="D85" s="384" t="s">
        <v>1268</v>
      </c>
      <c r="E85" s="379">
        <v>88.72</v>
      </c>
      <c r="F85" s="379">
        <v>85.33</v>
      </c>
      <c r="G85" s="379">
        <v>3.39</v>
      </c>
      <c r="H85" s="379"/>
      <c r="I85" s="382" t="s">
        <v>21</v>
      </c>
      <c r="J85" s="282">
        <v>32.19</v>
      </c>
      <c r="K85" s="282">
        <v>22.78</v>
      </c>
      <c r="L85" s="395">
        <v>2.44</v>
      </c>
      <c r="M85" s="395">
        <v>6.97</v>
      </c>
      <c r="N85" s="395"/>
      <c r="O85" s="394" t="s">
        <v>156</v>
      </c>
      <c r="P85" s="395">
        <v>3.0999999999999899</v>
      </c>
      <c r="Q85" s="387"/>
    </row>
    <row r="86" spans="1:17" ht="24">
      <c r="A86" s="458"/>
      <c r="B86" s="396" t="s">
        <v>240</v>
      </c>
      <c r="C86" s="280">
        <v>45.77</v>
      </c>
      <c r="D86" s="384" t="s">
        <v>1268</v>
      </c>
      <c r="E86" s="379">
        <v>31.8</v>
      </c>
      <c r="F86" s="379">
        <v>25.77</v>
      </c>
      <c r="G86" s="379">
        <v>6.03</v>
      </c>
      <c r="H86" s="379"/>
      <c r="I86" s="382" t="s">
        <v>21</v>
      </c>
      <c r="J86" s="282">
        <v>11.77</v>
      </c>
      <c r="K86" s="282">
        <v>6.81</v>
      </c>
      <c r="L86" s="395">
        <v>-0.179999999999993</v>
      </c>
      <c r="M86" s="395">
        <v>5.14</v>
      </c>
      <c r="N86" s="395"/>
      <c r="O86" s="394" t="s">
        <v>156</v>
      </c>
      <c r="P86" s="395">
        <v>2.19999999999999</v>
      </c>
      <c r="Q86" s="387"/>
    </row>
    <row r="87" spans="1:17" ht="24">
      <c r="A87" s="458"/>
      <c r="B87" s="396" t="s">
        <v>241</v>
      </c>
      <c r="C87" s="280">
        <v>56.74</v>
      </c>
      <c r="D87" s="384" t="s">
        <v>1268</v>
      </c>
      <c r="E87" s="379">
        <v>34.22</v>
      </c>
      <c r="F87" s="379">
        <v>30.7</v>
      </c>
      <c r="G87" s="379">
        <v>3.52</v>
      </c>
      <c r="H87" s="379"/>
      <c r="I87" s="382" t="s">
        <v>21</v>
      </c>
      <c r="J87" s="282">
        <v>22.42</v>
      </c>
      <c r="K87" s="282">
        <v>12.83</v>
      </c>
      <c r="L87" s="395">
        <v>3.28</v>
      </c>
      <c r="M87" s="395">
        <v>6.31</v>
      </c>
      <c r="N87" s="395"/>
      <c r="O87" s="394" t="s">
        <v>156</v>
      </c>
      <c r="P87" s="395">
        <v>0.100000000000001</v>
      </c>
      <c r="Q87" s="387"/>
    </row>
    <row r="88" spans="1:17" ht="24">
      <c r="A88" s="458"/>
      <c r="B88" s="396" t="s">
        <v>242</v>
      </c>
      <c r="C88" s="280">
        <v>165.63</v>
      </c>
      <c r="D88" s="384" t="s">
        <v>1268</v>
      </c>
      <c r="E88" s="379">
        <v>133.07</v>
      </c>
      <c r="F88" s="379">
        <v>118.64</v>
      </c>
      <c r="G88" s="379">
        <v>14.43</v>
      </c>
      <c r="H88" s="379"/>
      <c r="I88" s="382" t="s">
        <v>21</v>
      </c>
      <c r="J88" s="282">
        <v>30.76</v>
      </c>
      <c r="K88" s="282">
        <v>22.21</v>
      </c>
      <c r="L88" s="395">
        <v>1.3699999999999899</v>
      </c>
      <c r="M88" s="395">
        <v>7.18</v>
      </c>
      <c r="N88" s="395"/>
      <c r="O88" s="394" t="s">
        <v>156</v>
      </c>
      <c r="P88" s="395">
        <v>1.8</v>
      </c>
      <c r="Q88" s="387"/>
    </row>
    <row r="89" spans="1:17" ht="24">
      <c r="A89" s="458"/>
      <c r="B89" s="396" t="s">
        <v>243</v>
      </c>
      <c r="C89" s="280">
        <v>159.93</v>
      </c>
      <c r="D89" s="384" t="s">
        <v>1268</v>
      </c>
      <c r="E89" s="379">
        <v>106.54</v>
      </c>
      <c r="F89" s="379">
        <v>63.96</v>
      </c>
      <c r="G89" s="379">
        <v>42.58</v>
      </c>
      <c r="H89" s="379"/>
      <c r="I89" s="382" t="s">
        <v>21</v>
      </c>
      <c r="J89" s="282">
        <v>49.99</v>
      </c>
      <c r="K89" s="282">
        <v>38.299999999999997</v>
      </c>
      <c r="L89" s="395">
        <v>2.3500000000000201</v>
      </c>
      <c r="M89" s="395">
        <v>9.34</v>
      </c>
      <c r="N89" s="395"/>
      <c r="O89" s="394" t="s">
        <v>156</v>
      </c>
      <c r="P89" s="395">
        <v>3.4000000000000101</v>
      </c>
      <c r="Q89" s="387"/>
    </row>
    <row r="90" spans="1:17" s="372" customFormat="1">
      <c r="A90" s="458" t="s">
        <v>244</v>
      </c>
      <c r="B90" s="408" t="s">
        <v>245</v>
      </c>
      <c r="C90" s="280">
        <v>381.52</v>
      </c>
      <c r="D90" s="388"/>
      <c r="E90" s="388">
        <v>252.48</v>
      </c>
      <c r="F90" s="388">
        <v>154.24</v>
      </c>
      <c r="G90" s="388">
        <v>98.24</v>
      </c>
      <c r="H90" s="388"/>
      <c r="I90" s="390"/>
      <c r="J90" s="388">
        <v>93.24</v>
      </c>
      <c r="K90" s="388">
        <v>62</v>
      </c>
      <c r="L90" s="388">
        <v>-2.1300000000000501</v>
      </c>
      <c r="M90" s="388">
        <v>33.369999999999997</v>
      </c>
      <c r="N90" s="388">
        <v>0</v>
      </c>
      <c r="O90" s="388"/>
      <c r="P90" s="388">
        <v>35.799999999999997</v>
      </c>
      <c r="Q90" s="386"/>
    </row>
    <row r="91" spans="1:17" ht="24">
      <c r="A91" s="458"/>
      <c r="B91" s="396" t="s">
        <v>246</v>
      </c>
      <c r="C91" s="280">
        <v>9.9299999999999908</v>
      </c>
      <c r="D91" s="384" t="s">
        <v>1268</v>
      </c>
      <c r="E91" s="379">
        <v>18.600000000000001</v>
      </c>
      <c r="F91" s="379">
        <v>13.12</v>
      </c>
      <c r="G91" s="379">
        <v>5.48</v>
      </c>
      <c r="H91" s="379"/>
      <c r="I91" s="382" t="s">
        <v>21</v>
      </c>
      <c r="J91" s="282">
        <v>-8.67</v>
      </c>
      <c r="K91" s="282">
        <v>-2</v>
      </c>
      <c r="L91" s="395">
        <v>-7</v>
      </c>
      <c r="M91" s="395">
        <v>0.33</v>
      </c>
      <c r="N91" s="395"/>
      <c r="O91" s="394" t="s">
        <v>156</v>
      </c>
      <c r="P91" s="395">
        <v>0</v>
      </c>
      <c r="Q91" s="387"/>
    </row>
    <row r="92" spans="1:17" ht="24">
      <c r="A92" s="458"/>
      <c r="B92" s="396" t="s">
        <v>247</v>
      </c>
      <c r="C92" s="280">
        <v>146.19999999999999</v>
      </c>
      <c r="D92" s="384" t="s">
        <v>1268</v>
      </c>
      <c r="E92" s="379">
        <v>76.52</v>
      </c>
      <c r="F92" s="379">
        <v>48.17</v>
      </c>
      <c r="G92" s="379">
        <v>28.35</v>
      </c>
      <c r="H92" s="379"/>
      <c r="I92" s="382" t="s">
        <v>21</v>
      </c>
      <c r="J92" s="282">
        <v>44.18</v>
      </c>
      <c r="K92" s="282">
        <v>35.96</v>
      </c>
      <c r="L92" s="395">
        <v>1.1399999999999999</v>
      </c>
      <c r="M92" s="395">
        <v>7.08</v>
      </c>
      <c r="N92" s="395"/>
      <c r="O92" s="394" t="s">
        <v>156</v>
      </c>
      <c r="P92" s="395">
        <v>25.5</v>
      </c>
      <c r="Q92" s="387"/>
    </row>
    <row r="93" spans="1:17" ht="24">
      <c r="A93" s="458"/>
      <c r="B93" s="396" t="s">
        <v>248</v>
      </c>
      <c r="C93" s="280">
        <v>17.02</v>
      </c>
      <c r="D93" s="384" t="s">
        <v>1268</v>
      </c>
      <c r="E93" s="379">
        <v>13.7</v>
      </c>
      <c r="F93" s="379">
        <v>7.58</v>
      </c>
      <c r="G93" s="379">
        <v>6.12</v>
      </c>
      <c r="H93" s="379"/>
      <c r="I93" s="382" t="s">
        <v>21</v>
      </c>
      <c r="J93" s="282">
        <v>2.72</v>
      </c>
      <c r="K93" s="282">
        <v>1.58</v>
      </c>
      <c r="L93" s="395">
        <v>-0.109999999999999</v>
      </c>
      <c r="M93" s="395">
        <v>1.25</v>
      </c>
      <c r="N93" s="395"/>
      <c r="O93" s="394" t="s">
        <v>156</v>
      </c>
      <c r="P93" s="395">
        <v>0.59999999999999798</v>
      </c>
      <c r="Q93" s="387"/>
    </row>
    <row r="94" spans="1:17" ht="24">
      <c r="A94" s="458"/>
      <c r="B94" s="396" t="s">
        <v>249</v>
      </c>
      <c r="C94" s="280">
        <v>92.82</v>
      </c>
      <c r="D94" s="384" t="s">
        <v>1268</v>
      </c>
      <c r="E94" s="379">
        <v>65.37</v>
      </c>
      <c r="F94" s="379">
        <v>37.79</v>
      </c>
      <c r="G94" s="379">
        <v>27.58</v>
      </c>
      <c r="H94" s="379"/>
      <c r="I94" s="382" t="s">
        <v>21</v>
      </c>
      <c r="J94" s="282">
        <v>19.95</v>
      </c>
      <c r="K94" s="282">
        <v>10.59</v>
      </c>
      <c r="L94" s="395">
        <v>0.219999999999999</v>
      </c>
      <c r="M94" s="395">
        <v>9.14</v>
      </c>
      <c r="N94" s="395"/>
      <c r="O94" s="394" t="s">
        <v>156</v>
      </c>
      <c r="P94" s="395">
        <v>7.5</v>
      </c>
      <c r="Q94" s="387"/>
    </row>
    <row r="95" spans="1:17" ht="24">
      <c r="A95" s="458"/>
      <c r="B95" s="396" t="s">
        <v>250</v>
      </c>
      <c r="C95" s="280">
        <v>115.55</v>
      </c>
      <c r="D95" s="384" t="s">
        <v>1268</v>
      </c>
      <c r="E95" s="379">
        <v>78.290000000000006</v>
      </c>
      <c r="F95" s="379">
        <v>47.58</v>
      </c>
      <c r="G95" s="379">
        <v>30.71</v>
      </c>
      <c r="H95" s="379"/>
      <c r="I95" s="382" t="s">
        <v>21</v>
      </c>
      <c r="J95" s="282">
        <v>35.059999999999903</v>
      </c>
      <c r="K95" s="282">
        <v>15.87</v>
      </c>
      <c r="L95" s="395">
        <v>3.6199999999999499</v>
      </c>
      <c r="M95" s="395">
        <v>15.57</v>
      </c>
      <c r="N95" s="395"/>
      <c r="O95" s="394" t="s">
        <v>156</v>
      </c>
      <c r="P95" s="395">
        <v>2.2000000000000202</v>
      </c>
      <c r="Q95" s="387"/>
    </row>
    <row r="96" spans="1:17" s="372" customFormat="1">
      <c r="A96" s="458" t="s">
        <v>251</v>
      </c>
      <c r="B96" s="391" t="s">
        <v>252</v>
      </c>
      <c r="C96" s="280">
        <v>569.24</v>
      </c>
      <c r="D96" s="389"/>
      <c r="E96" s="389">
        <v>468.2</v>
      </c>
      <c r="F96" s="389">
        <v>368.49</v>
      </c>
      <c r="G96" s="389">
        <v>99.71</v>
      </c>
      <c r="H96" s="389"/>
      <c r="I96" s="393"/>
      <c r="J96" s="389">
        <v>115.14</v>
      </c>
      <c r="K96" s="389">
        <v>75.409999999999897</v>
      </c>
      <c r="L96" s="389">
        <v>1.3900000000000099</v>
      </c>
      <c r="M96" s="389">
        <v>38.340000000000003</v>
      </c>
      <c r="N96" s="389">
        <v>0</v>
      </c>
      <c r="O96" s="389"/>
      <c r="P96" s="389">
        <v>-14.1</v>
      </c>
      <c r="Q96" s="386"/>
    </row>
    <row r="97" spans="1:17" ht="24">
      <c r="A97" s="458"/>
      <c r="B97" s="281" t="s">
        <v>253</v>
      </c>
      <c r="C97" s="280">
        <v>27.54</v>
      </c>
      <c r="D97" s="384" t="s">
        <v>1268</v>
      </c>
      <c r="E97" s="379">
        <v>31.16</v>
      </c>
      <c r="F97" s="379">
        <v>18.72</v>
      </c>
      <c r="G97" s="379">
        <v>12.44</v>
      </c>
      <c r="H97" s="379"/>
      <c r="I97" s="382" t="s">
        <v>21</v>
      </c>
      <c r="J97" s="282">
        <v>-3.62</v>
      </c>
      <c r="K97" s="282">
        <v>-2</v>
      </c>
      <c r="L97" s="395">
        <v>-3</v>
      </c>
      <c r="M97" s="395">
        <v>1.38</v>
      </c>
      <c r="N97" s="395"/>
      <c r="O97" s="394" t="s">
        <v>156</v>
      </c>
      <c r="P97" s="395">
        <v>0</v>
      </c>
      <c r="Q97" s="387"/>
    </row>
    <row r="98" spans="1:17" ht="24">
      <c r="A98" s="458"/>
      <c r="B98" s="281" t="s">
        <v>254</v>
      </c>
      <c r="C98" s="280">
        <v>50.23</v>
      </c>
      <c r="D98" s="384" t="s">
        <v>1268</v>
      </c>
      <c r="E98" s="379">
        <v>33.119999999999997</v>
      </c>
      <c r="F98" s="379">
        <v>29.8</v>
      </c>
      <c r="G98" s="379">
        <v>3.32</v>
      </c>
      <c r="H98" s="379"/>
      <c r="I98" s="382" t="s">
        <v>21</v>
      </c>
      <c r="J98" s="282">
        <v>16.809999999999999</v>
      </c>
      <c r="K98" s="282">
        <v>8.5699999999999896</v>
      </c>
      <c r="L98" s="395">
        <v>2.13</v>
      </c>
      <c r="M98" s="395">
        <v>6.11</v>
      </c>
      <c r="N98" s="395"/>
      <c r="O98" s="394" t="s">
        <v>156</v>
      </c>
      <c r="P98" s="395">
        <v>0.30000000000000399</v>
      </c>
      <c r="Q98" s="387"/>
    </row>
    <row r="99" spans="1:17" ht="24">
      <c r="A99" s="458"/>
      <c r="B99" s="281" t="s">
        <v>255</v>
      </c>
      <c r="C99" s="280">
        <v>-11.67</v>
      </c>
      <c r="D99" s="392"/>
      <c r="E99" s="392"/>
      <c r="F99" s="379"/>
      <c r="G99" s="379"/>
      <c r="H99" s="392"/>
      <c r="I99" s="382" t="s">
        <v>21</v>
      </c>
      <c r="J99" s="282">
        <v>2.3299999999999899</v>
      </c>
      <c r="K99" s="282">
        <v>1.41</v>
      </c>
      <c r="L99" s="395">
        <v>-0.100000000000001</v>
      </c>
      <c r="M99" s="395">
        <v>1.02</v>
      </c>
      <c r="N99" s="395"/>
      <c r="O99" s="394" t="s">
        <v>156</v>
      </c>
      <c r="P99" s="395">
        <v>-14</v>
      </c>
      <c r="Q99" s="387"/>
    </row>
    <row r="100" spans="1:17" ht="24">
      <c r="A100" s="458"/>
      <c r="B100" s="281" t="s">
        <v>256</v>
      </c>
      <c r="C100" s="280">
        <v>131.26</v>
      </c>
      <c r="D100" s="384" t="s">
        <v>1268</v>
      </c>
      <c r="E100" s="379">
        <v>108.3</v>
      </c>
      <c r="F100" s="379">
        <v>87.58</v>
      </c>
      <c r="G100" s="379">
        <v>20.72</v>
      </c>
      <c r="H100" s="379"/>
      <c r="I100" s="382" t="s">
        <v>21</v>
      </c>
      <c r="J100" s="282">
        <v>21.46</v>
      </c>
      <c r="K100" s="282">
        <v>15.5</v>
      </c>
      <c r="L100" s="395">
        <v>1.1000000000000101</v>
      </c>
      <c r="M100" s="395">
        <v>4.8600000000000003</v>
      </c>
      <c r="N100" s="395"/>
      <c r="O100" s="394" t="s">
        <v>156</v>
      </c>
      <c r="P100" s="395">
        <v>1.5</v>
      </c>
      <c r="Q100" s="387"/>
    </row>
    <row r="101" spans="1:17" ht="24">
      <c r="A101" s="458"/>
      <c r="B101" s="281" t="s">
        <v>257</v>
      </c>
      <c r="C101" s="280">
        <v>50.9</v>
      </c>
      <c r="D101" s="384" t="s">
        <v>1268</v>
      </c>
      <c r="E101" s="379">
        <v>56.29</v>
      </c>
      <c r="F101" s="379">
        <v>48.27</v>
      </c>
      <c r="G101" s="379">
        <v>8.02</v>
      </c>
      <c r="H101" s="379"/>
      <c r="I101" s="382" t="s">
        <v>21</v>
      </c>
      <c r="J101" s="282">
        <v>7.71</v>
      </c>
      <c r="K101" s="282">
        <v>4.1800000000000104</v>
      </c>
      <c r="L101" s="395">
        <v>0.78999999999999904</v>
      </c>
      <c r="M101" s="395">
        <v>2.74</v>
      </c>
      <c r="N101" s="395"/>
      <c r="O101" s="394" t="s">
        <v>156</v>
      </c>
      <c r="P101" s="395">
        <v>-13.1</v>
      </c>
      <c r="Q101" s="387"/>
    </row>
    <row r="102" spans="1:17" ht="24">
      <c r="A102" s="458"/>
      <c r="B102" s="281" t="s">
        <v>258</v>
      </c>
      <c r="C102" s="280">
        <v>80.180000000000007</v>
      </c>
      <c r="D102" s="384" t="s">
        <v>1268</v>
      </c>
      <c r="E102" s="379">
        <v>67.760000000000005</v>
      </c>
      <c r="F102" s="379">
        <v>63.72</v>
      </c>
      <c r="G102" s="379">
        <v>4.04</v>
      </c>
      <c r="H102" s="379"/>
      <c r="I102" s="382" t="s">
        <v>21</v>
      </c>
      <c r="J102" s="282">
        <v>5.2200000000000104</v>
      </c>
      <c r="K102" s="282">
        <v>2.55000000000001</v>
      </c>
      <c r="L102" s="395">
        <v>0.25</v>
      </c>
      <c r="M102" s="395">
        <v>2.42</v>
      </c>
      <c r="N102" s="395"/>
      <c r="O102" s="394" t="s">
        <v>156</v>
      </c>
      <c r="P102" s="395">
        <v>7.1999999999999904</v>
      </c>
      <c r="Q102" s="387"/>
    </row>
    <row r="103" spans="1:17" ht="24">
      <c r="A103" s="458"/>
      <c r="B103" s="281" t="s">
        <v>259</v>
      </c>
      <c r="C103" s="280">
        <v>95.21</v>
      </c>
      <c r="D103" s="384" t="s">
        <v>1268</v>
      </c>
      <c r="E103" s="379">
        <v>70.959999999999994</v>
      </c>
      <c r="F103" s="379">
        <v>58.88</v>
      </c>
      <c r="G103" s="379">
        <v>12.08</v>
      </c>
      <c r="H103" s="379"/>
      <c r="I103" s="382" t="s">
        <v>21</v>
      </c>
      <c r="J103" s="282">
        <v>24.65</v>
      </c>
      <c r="K103" s="282">
        <v>23.89</v>
      </c>
      <c r="L103" s="395">
        <v>-1.34</v>
      </c>
      <c r="M103" s="395">
        <v>2.1</v>
      </c>
      <c r="N103" s="395"/>
      <c r="O103" s="394" t="s">
        <v>156</v>
      </c>
      <c r="P103" s="395">
        <v>-0.39999999999999097</v>
      </c>
      <c r="Q103" s="387"/>
    </row>
    <row r="104" spans="1:17" ht="24">
      <c r="A104" s="458"/>
      <c r="B104" s="281" t="s">
        <v>260</v>
      </c>
      <c r="C104" s="280">
        <v>145.59</v>
      </c>
      <c r="D104" s="384" t="s">
        <v>1268</v>
      </c>
      <c r="E104" s="379">
        <v>100.61</v>
      </c>
      <c r="F104" s="379">
        <v>61.52</v>
      </c>
      <c r="G104" s="379">
        <v>39.090000000000003</v>
      </c>
      <c r="H104" s="379"/>
      <c r="I104" s="382" t="s">
        <v>21</v>
      </c>
      <c r="J104" s="282">
        <v>40.58</v>
      </c>
      <c r="K104" s="282">
        <v>21.309999999999899</v>
      </c>
      <c r="L104" s="395">
        <v>1.56</v>
      </c>
      <c r="M104" s="395">
        <v>17.71</v>
      </c>
      <c r="N104" s="395"/>
      <c r="O104" s="394" t="s">
        <v>156</v>
      </c>
      <c r="P104" s="395">
        <v>4.3999999999999799</v>
      </c>
      <c r="Q104" s="387"/>
    </row>
    <row r="105" spans="1:17" s="372" customFormat="1">
      <c r="A105" s="458" t="s">
        <v>261</v>
      </c>
      <c r="B105" s="391" t="s">
        <v>262</v>
      </c>
      <c r="C105" s="280">
        <v>1692.19</v>
      </c>
      <c r="D105" s="389"/>
      <c r="E105" s="389">
        <v>1274.92</v>
      </c>
      <c r="F105" s="389">
        <v>1116.53</v>
      </c>
      <c r="G105" s="389">
        <v>158.38999999999999</v>
      </c>
      <c r="H105" s="389"/>
      <c r="I105" s="393"/>
      <c r="J105" s="389">
        <v>379.07</v>
      </c>
      <c r="K105" s="389">
        <v>216.58</v>
      </c>
      <c r="L105" s="389">
        <v>24.77</v>
      </c>
      <c r="M105" s="389">
        <v>137.72</v>
      </c>
      <c r="N105" s="389">
        <v>0</v>
      </c>
      <c r="O105" s="389"/>
      <c r="P105" s="389">
        <v>38.200000000000003</v>
      </c>
      <c r="Q105" s="386"/>
    </row>
    <row r="106" spans="1:17" ht="24">
      <c r="A106" s="458"/>
      <c r="B106" s="281" t="s">
        <v>263</v>
      </c>
      <c r="C106" s="280">
        <v>27.95</v>
      </c>
      <c r="D106" s="384" t="s">
        <v>1268</v>
      </c>
      <c r="E106" s="379">
        <v>25.16</v>
      </c>
      <c r="F106" s="379">
        <v>21</v>
      </c>
      <c r="G106" s="379">
        <v>4.16</v>
      </c>
      <c r="H106" s="379"/>
      <c r="I106" s="382" t="s">
        <v>21</v>
      </c>
      <c r="J106" s="282">
        <v>2.79</v>
      </c>
      <c r="K106" s="282">
        <v>-5</v>
      </c>
      <c r="L106" s="395">
        <v>0</v>
      </c>
      <c r="M106" s="395">
        <v>7.79</v>
      </c>
      <c r="N106" s="395"/>
      <c r="O106" s="394" t="s">
        <v>156</v>
      </c>
      <c r="P106" s="395">
        <v>0</v>
      </c>
      <c r="Q106" s="387"/>
    </row>
    <row r="107" spans="1:17" ht="24">
      <c r="A107" s="458"/>
      <c r="B107" s="281" t="s">
        <v>264</v>
      </c>
      <c r="C107" s="280">
        <v>-3.1</v>
      </c>
      <c r="D107" s="384"/>
      <c r="E107" s="379"/>
      <c r="F107" s="379"/>
      <c r="G107" s="379"/>
      <c r="H107" s="379"/>
      <c r="I107" s="382"/>
      <c r="J107" s="394"/>
      <c r="K107" s="282"/>
      <c r="L107" s="395"/>
      <c r="M107" s="395"/>
      <c r="N107" s="395"/>
      <c r="O107" s="394" t="s">
        <v>156</v>
      </c>
      <c r="P107" s="395">
        <v>-3.1</v>
      </c>
      <c r="Q107" s="387"/>
    </row>
    <row r="108" spans="1:17" ht="24">
      <c r="A108" s="458"/>
      <c r="B108" s="281" t="s">
        <v>265</v>
      </c>
      <c r="C108" s="280">
        <v>-3.1</v>
      </c>
      <c r="D108" s="384"/>
      <c r="E108" s="379"/>
      <c r="F108" s="379"/>
      <c r="G108" s="379"/>
      <c r="H108" s="379"/>
      <c r="I108" s="382"/>
      <c r="J108" s="394"/>
      <c r="K108" s="282"/>
      <c r="L108" s="395"/>
      <c r="M108" s="395"/>
      <c r="N108" s="395"/>
      <c r="O108" s="394" t="s">
        <v>156</v>
      </c>
      <c r="P108" s="395">
        <v>-3.1</v>
      </c>
      <c r="Q108" s="387"/>
    </row>
    <row r="109" spans="1:17" ht="24">
      <c r="A109" s="458"/>
      <c r="B109" s="281" t="s">
        <v>266</v>
      </c>
      <c r="C109" s="280">
        <v>147.44</v>
      </c>
      <c r="D109" s="384" t="s">
        <v>1268</v>
      </c>
      <c r="E109" s="379">
        <v>119.88</v>
      </c>
      <c r="F109" s="379">
        <v>98.8</v>
      </c>
      <c r="G109" s="379">
        <v>21.08</v>
      </c>
      <c r="H109" s="379"/>
      <c r="I109" s="382" t="s">
        <v>21</v>
      </c>
      <c r="J109" s="282">
        <v>24.06</v>
      </c>
      <c r="K109" s="282">
        <v>13.08</v>
      </c>
      <c r="L109" s="395">
        <v>2.23999999999999</v>
      </c>
      <c r="M109" s="395">
        <v>8.74</v>
      </c>
      <c r="N109" s="395"/>
      <c r="O109" s="394" t="s">
        <v>156</v>
      </c>
      <c r="P109" s="395">
        <v>3.5</v>
      </c>
      <c r="Q109" s="387"/>
    </row>
    <row r="110" spans="1:17" ht="24">
      <c r="A110" s="458"/>
      <c r="B110" s="281" t="s">
        <v>267</v>
      </c>
      <c r="C110" s="280">
        <v>286.58</v>
      </c>
      <c r="D110" s="384" t="s">
        <v>1268</v>
      </c>
      <c r="E110" s="379">
        <v>248.9</v>
      </c>
      <c r="F110" s="379">
        <v>220.88</v>
      </c>
      <c r="G110" s="379">
        <v>28.02</v>
      </c>
      <c r="H110" s="379"/>
      <c r="I110" s="382" t="s">
        <v>21</v>
      </c>
      <c r="J110" s="282">
        <v>32.68</v>
      </c>
      <c r="K110" s="282">
        <v>19.61</v>
      </c>
      <c r="L110" s="395">
        <v>2.6400000000000099</v>
      </c>
      <c r="M110" s="395">
        <v>10.43</v>
      </c>
      <c r="N110" s="395"/>
      <c r="O110" s="394" t="s">
        <v>156</v>
      </c>
      <c r="P110" s="395">
        <v>4.9999999999999902</v>
      </c>
      <c r="Q110" s="387"/>
    </row>
    <row r="111" spans="1:17" ht="24">
      <c r="A111" s="458"/>
      <c r="B111" s="281" t="s">
        <v>268</v>
      </c>
      <c r="C111" s="280">
        <v>137.44</v>
      </c>
      <c r="D111" s="384" t="s">
        <v>1268</v>
      </c>
      <c r="E111" s="379">
        <v>93.23</v>
      </c>
      <c r="F111" s="379">
        <v>82.21</v>
      </c>
      <c r="G111" s="379">
        <v>11.02</v>
      </c>
      <c r="H111" s="379"/>
      <c r="I111" s="382" t="s">
        <v>21</v>
      </c>
      <c r="J111" s="282">
        <v>41.41</v>
      </c>
      <c r="K111" s="282">
        <v>28.65</v>
      </c>
      <c r="L111" s="395">
        <v>3.0799999999999801</v>
      </c>
      <c r="M111" s="395">
        <v>9.68</v>
      </c>
      <c r="N111" s="395"/>
      <c r="O111" s="394" t="s">
        <v>156</v>
      </c>
      <c r="P111" s="395">
        <v>2.8</v>
      </c>
      <c r="Q111" s="387"/>
    </row>
    <row r="112" spans="1:17" ht="24">
      <c r="A112" s="458"/>
      <c r="B112" s="281" t="s">
        <v>269</v>
      </c>
      <c r="C112" s="280">
        <v>130.78</v>
      </c>
      <c r="D112" s="384" t="s">
        <v>1268</v>
      </c>
      <c r="E112" s="379">
        <v>80.95</v>
      </c>
      <c r="F112" s="379">
        <v>72.13</v>
      </c>
      <c r="G112" s="379">
        <v>8.82</v>
      </c>
      <c r="H112" s="379"/>
      <c r="I112" s="382" t="s">
        <v>21</v>
      </c>
      <c r="J112" s="282">
        <v>50.23</v>
      </c>
      <c r="K112" s="282">
        <v>37.200000000000003</v>
      </c>
      <c r="L112" s="395">
        <v>2.0999999999999899</v>
      </c>
      <c r="M112" s="395">
        <v>10.93</v>
      </c>
      <c r="N112" s="395"/>
      <c r="O112" s="394" t="s">
        <v>156</v>
      </c>
      <c r="P112" s="395">
        <v>-0.40000000000000602</v>
      </c>
      <c r="Q112" s="387"/>
    </row>
    <row r="113" spans="1:17" ht="24">
      <c r="A113" s="458"/>
      <c r="B113" s="281" t="s">
        <v>270</v>
      </c>
      <c r="C113" s="280">
        <v>229.02</v>
      </c>
      <c r="D113" s="384" t="s">
        <v>1268</v>
      </c>
      <c r="E113" s="379">
        <v>164.23</v>
      </c>
      <c r="F113" s="379">
        <v>138.65</v>
      </c>
      <c r="G113" s="379">
        <v>25.58</v>
      </c>
      <c r="H113" s="379"/>
      <c r="I113" s="382" t="s">
        <v>21</v>
      </c>
      <c r="J113" s="282">
        <v>78.590000000000103</v>
      </c>
      <c r="K113" s="282">
        <v>45.160000000000103</v>
      </c>
      <c r="L113" s="395">
        <v>5.1600000000000303</v>
      </c>
      <c r="M113" s="395">
        <v>28.27</v>
      </c>
      <c r="N113" s="395"/>
      <c r="O113" s="394" t="s">
        <v>156</v>
      </c>
      <c r="P113" s="395">
        <v>-13.8</v>
      </c>
      <c r="Q113" s="387"/>
    </row>
    <row r="114" spans="1:17" ht="24">
      <c r="A114" s="458"/>
      <c r="B114" s="281" t="s">
        <v>271</v>
      </c>
      <c r="C114" s="280">
        <v>77.72</v>
      </c>
      <c r="D114" s="384" t="s">
        <v>1268</v>
      </c>
      <c r="E114" s="379">
        <v>43.44</v>
      </c>
      <c r="F114" s="379">
        <v>35.340000000000003</v>
      </c>
      <c r="G114" s="379">
        <v>8.1</v>
      </c>
      <c r="H114" s="379"/>
      <c r="I114" s="382" t="s">
        <v>21</v>
      </c>
      <c r="J114" s="282">
        <v>30.08</v>
      </c>
      <c r="K114" s="282">
        <v>13.63</v>
      </c>
      <c r="L114" s="395">
        <v>3.91</v>
      </c>
      <c r="M114" s="395">
        <v>12.54</v>
      </c>
      <c r="N114" s="395"/>
      <c r="O114" s="394" t="s">
        <v>156</v>
      </c>
      <c r="P114" s="395">
        <v>4.1999999999999904</v>
      </c>
      <c r="Q114" s="387"/>
    </row>
    <row r="115" spans="1:17" ht="24">
      <c r="A115" s="458"/>
      <c r="B115" s="281" t="s">
        <v>272</v>
      </c>
      <c r="C115" s="280">
        <v>118.55</v>
      </c>
      <c r="D115" s="384" t="s">
        <v>1268</v>
      </c>
      <c r="E115" s="379">
        <v>77.3</v>
      </c>
      <c r="F115" s="379">
        <v>66.400000000000006</v>
      </c>
      <c r="G115" s="379">
        <v>10.9</v>
      </c>
      <c r="H115" s="379"/>
      <c r="I115" s="382" t="s">
        <v>21</v>
      </c>
      <c r="J115" s="282">
        <v>31.5500000000001</v>
      </c>
      <c r="K115" s="282">
        <v>17.280000000000101</v>
      </c>
      <c r="L115" s="395">
        <v>0.60000000000002296</v>
      </c>
      <c r="M115" s="395">
        <v>13.67</v>
      </c>
      <c r="N115" s="395"/>
      <c r="O115" s="394" t="s">
        <v>156</v>
      </c>
      <c r="P115" s="395">
        <v>9.6999999999999904</v>
      </c>
      <c r="Q115" s="387"/>
    </row>
    <row r="116" spans="1:17" ht="24">
      <c r="A116" s="458"/>
      <c r="B116" s="281" t="s">
        <v>273</v>
      </c>
      <c r="C116" s="280">
        <v>87.37</v>
      </c>
      <c r="D116" s="384" t="s">
        <v>1268</v>
      </c>
      <c r="E116" s="379">
        <v>74.8</v>
      </c>
      <c r="F116" s="379">
        <v>68.099999999999994</v>
      </c>
      <c r="G116" s="379">
        <v>6.7</v>
      </c>
      <c r="H116" s="379"/>
      <c r="I116" s="382" t="s">
        <v>21</v>
      </c>
      <c r="J116" s="282">
        <v>10.37</v>
      </c>
      <c r="K116" s="282">
        <v>4.1099999999999897</v>
      </c>
      <c r="L116" s="395">
        <v>0.46000000000000801</v>
      </c>
      <c r="M116" s="395">
        <v>5.8</v>
      </c>
      <c r="N116" s="395"/>
      <c r="O116" s="394" t="s">
        <v>156</v>
      </c>
      <c r="P116" s="395">
        <v>2.2000000000000002</v>
      </c>
      <c r="Q116" s="387"/>
    </row>
    <row r="117" spans="1:17" ht="24">
      <c r="A117" s="458"/>
      <c r="B117" s="281" t="s">
        <v>274</v>
      </c>
      <c r="C117" s="280">
        <v>124.68</v>
      </c>
      <c r="D117" s="384" t="s">
        <v>1268</v>
      </c>
      <c r="E117" s="379">
        <v>94.76</v>
      </c>
      <c r="F117" s="379">
        <v>82.35</v>
      </c>
      <c r="G117" s="379">
        <v>12.41</v>
      </c>
      <c r="H117" s="379"/>
      <c r="I117" s="382" t="s">
        <v>21</v>
      </c>
      <c r="J117" s="282">
        <v>20.72</v>
      </c>
      <c r="K117" s="282">
        <v>12.2</v>
      </c>
      <c r="L117" s="395">
        <v>-3.0000000000001099E-2</v>
      </c>
      <c r="M117" s="395">
        <v>8.5500000000000007</v>
      </c>
      <c r="N117" s="395"/>
      <c r="O117" s="394" t="s">
        <v>156</v>
      </c>
      <c r="P117" s="395">
        <v>9.1999999999999904</v>
      </c>
      <c r="Q117" s="387"/>
    </row>
    <row r="118" spans="1:17" ht="24">
      <c r="A118" s="458"/>
      <c r="B118" s="281" t="s">
        <v>275</v>
      </c>
      <c r="C118" s="280">
        <v>72.56</v>
      </c>
      <c r="D118" s="384" t="s">
        <v>1268</v>
      </c>
      <c r="E118" s="379">
        <v>37.79</v>
      </c>
      <c r="F118" s="379">
        <v>37.79</v>
      </c>
      <c r="G118" s="379">
        <v>0</v>
      </c>
      <c r="H118" s="379"/>
      <c r="I118" s="382" t="s">
        <v>21</v>
      </c>
      <c r="J118" s="282">
        <v>32.57</v>
      </c>
      <c r="K118" s="282">
        <v>20.3</v>
      </c>
      <c r="L118" s="395">
        <v>4.13</v>
      </c>
      <c r="M118" s="395">
        <v>8.14</v>
      </c>
      <c r="N118" s="395"/>
      <c r="O118" s="394" t="s">
        <v>156</v>
      </c>
      <c r="P118" s="395">
        <v>2.2000000000000002</v>
      </c>
      <c r="Q118" s="387"/>
    </row>
    <row r="119" spans="1:17" ht="24">
      <c r="A119" s="458"/>
      <c r="B119" s="281" t="s">
        <v>276</v>
      </c>
      <c r="C119" s="280">
        <v>258.3</v>
      </c>
      <c r="D119" s="384" t="s">
        <v>1268</v>
      </c>
      <c r="E119" s="379">
        <v>214.48</v>
      </c>
      <c r="F119" s="379">
        <v>192.88</v>
      </c>
      <c r="G119" s="379">
        <v>21.6</v>
      </c>
      <c r="H119" s="379"/>
      <c r="I119" s="382" t="s">
        <v>21</v>
      </c>
      <c r="J119" s="282">
        <v>24.0199999999999</v>
      </c>
      <c r="K119" s="282">
        <v>10.3599999999999</v>
      </c>
      <c r="L119" s="395">
        <v>0.47999999999998999</v>
      </c>
      <c r="M119" s="395">
        <v>13.18</v>
      </c>
      <c r="N119" s="395"/>
      <c r="O119" s="394" t="s">
        <v>156</v>
      </c>
      <c r="P119" s="395">
        <v>19.8</v>
      </c>
      <c r="Q119" s="387"/>
    </row>
    <row r="120" spans="1:17" s="372" customFormat="1">
      <c r="A120" s="458" t="s">
        <v>277</v>
      </c>
      <c r="B120" s="391" t="s">
        <v>278</v>
      </c>
      <c r="C120" s="280">
        <v>1177.3699999999999</v>
      </c>
      <c r="D120" s="389"/>
      <c r="E120" s="389">
        <v>799.3</v>
      </c>
      <c r="F120" s="389">
        <v>634.66999999999996</v>
      </c>
      <c r="G120" s="389">
        <v>164.63</v>
      </c>
      <c r="H120" s="389"/>
      <c r="I120" s="393"/>
      <c r="J120" s="389">
        <v>377.87</v>
      </c>
      <c r="K120" s="389">
        <v>249.49</v>
      </c>
      <c r="L120" s="389">
        <v>24.5</v>
      </c>
      <c r="M120" s="389">
        <v>103.88</v>
      </c>
      <c r="N120" s="389">
        <v>0</v>
      </c>
      <c r="O120" s="389"/>
      <c r="P120" s="389">
        <v>0.200000000000017</v>
      </c>
      <c r="Q120" s="386"/>
    </row>
    <row r="121" spans="1:17" ht="24">
      <c r="A121" s="458"/>
      <c r="B121" s="281" t="s">
        <v>279</v>
      </c>
      <c r="C121" s="280">
        <v>34.5</v>
      </c>
      <c r="D121" s="384" t="s">
        <v>1268</v>
      </c>
      <c r="E121" s="379">
        <v>36.72</v>
      </c>
      <c r="F121" s="379">
        <v>24.48</v>
      </c>
      <c r="G121" s="379">
        <v>12.24</v>
      </c>
      <c r="H121" s="379"/>
      <c r="I121" s="383" t="s">
        <v>21</v>
      </c>
      <c r="J121" s="282">
        <v>-2.2200000000000002</v>
      </c>
      <c r="K121" s="282">
        <v>-5</v>
      </c>
      <c r="L121" s="395">
        <v>0</v>
      </c>
      <c r="M121" s="395">
        <v>2.78</v>
      </c>
      <c r="N121" s="395"/>
      <c r="O121" s="394" t="s">
        <v>156</v>
      </c>
      <c r="P121" s="395">
        <v>0</v>
      </c>
      <c r="Q121" s="387"/>
    </row>
    <row r="122" spans="1:17" ht="24">
      <c r="A122" s="458"/>
      <c r="B122" s="281" t="s">
        <v>280</v>
      </c>
      <c r="C122" s="280">
        <v>96.97</v>
      </c>
      <c r="D122" s="384" t="s">
        <v>1268</v>
      </c>
      <c r="E122" s="379">
        <v>74.72</v>
      </c>
      <c r="F122" s="379">
        <v>68.459999999999994</v>
      </c>
      <c r="G122" s="379">
        <v>6.26</v>
      </c>
      <c r="H122" s="379"/>
      <c r="I122" s="383" t="s">
        <v>21</v>
      </c>
      <c r="J122" s="282">
        <v>20.75</v>
      </c>
      <c r="K122" s="282">
        <v>11.94</v>
      </c>
      <c r="L122" s="395">
        <v>1.9299999999999899</v>
      </c>
      <c r="M122" s="395">
        <v>6.88</v>
      </c>
      <c r="N122" s="395"/>
      <c r="O122" s="394" t="s">
        <v>156</v>
      </c>
      <c r="P122" s="395">
        <v>1.5</v>
      </c>
      <c r="Q122" s="387"/>
    </row>
    <row r="123" spans="1:17" ht="24">
      <c r="A123" s="458"/>
      <c r="B123" s="281" t="s">
        <v>281</v>
      </c>
      <c r="C123" s="280">
        <v>149.77000000000001</v>
      </c>
      <c r="D123" s="384" t="s">
        <v>1268</v>
      </c>
      <c r="E123" s="379">
        <v>128.41999999999999</v>
      </c>
      <c r="F123" s="379">
        <v>117.07</v>
      </c>
      <c r="G123" s="379">
        <v>11.35</v>
      </c>
      <c r="H123" s="379"/>
      <c r="I123" s="383" t="s">
        <v>21</v>
      </c>
      <c r="J123" s="282">
        <v>17.149999999999999</v>
      </c>
      <c r="K123" s="282">
        <v>11.33</v>
      </c>
      <c r="L123" s="395">
        <v>1.39</v>
      </c>
      <c r="M123" s="395">
        <v>4.43</v>
      </c>
      <c r="N123" s="395"/>
      <c r="O123" s="394" t="s">
        <v>156</v>
      </c>
      <c r="P123" s="395">
        <v>4.2</v>
      </c>
      <c r="Q123" s="387"/>
    </row>
    <row r="124" spans="1:17" ht="24">
      <c r="A124" s="458"/>
      <c r="B124" s="281" t="s">
        <v>282</v>
      </c>
      <c r="C124" s="280">
        <v>52.43</v>
      </c>
      <c r="D124" s="384" t="s">
        <v>1268</v>
      </c>
      <c r="E124" s="379">
        <v>36.72</v>
      </c>
      <c r="F124" s="379">
        <v>31.73</v>
      </c>
      <c r="G124" s="379">
        <v>4.99</v>
      </c>
      <c r="H124" s="379"/>
      <c r="I124" s="383" t="s">
        <v>21</v>
      </c>
      <c r="J124" s="282">
        <v>14.81</v>
      </c>
      <c r="K124" s="282">
        <v>11.05</v>
      </c>
      <c r="L124" s="395">
        <v>1.08</v>
      </c>
      <c r="M124" s="395">
        <v>2.68</v>
      </c>
      <c r="N124" s="395"/>
      <c r="O124" s="394" t="s">
        <v>156</v>
      </c>
      <c r="P124" s="395">
        <v>0.89999999999999902</v>
      </c>
      <c r="Q124" s="387"/>
    </row>
    <row r="125" spans="1:17" ht="24">
      <c r="A125" s="458"/>
      <c r="B125" s="281" t="s">
        <v>283</v>
      </c>
      <c r="C125" s="280">
        <v>144.11000000000001</v>
      </c>
      <c r="D125" s="384" t="s">
        <v>1268</v>
      </c>
      <c r="E125" s="379">
        <v>83.59</v>
      </c>
      <c r="F125" s="379">
        <v>74.81</v>
      </c>
      <c r="G125" s="379">
        <v>8.7799999999999994</v>
      </c>
      <c r="H125" s="379"/>
      <c r="I125" s="383" t="s">
        <v>21</v>
      </c>
      <c r="J125" s="282">
        <v>62.82</v>
      </c>
      <c r="K125" s="282">
        <v>49</v>
      </c>
      <c r="L125" s="395">
        <v>3.8</v>
      </c>
      <c r="M125" s="395">
        <v>10.02</v>
      </c>
      <c r="N125" s="395"/>
      <c r="O125" s="394" t="s">
        <v>156</v>
      </c>
      <c r="P125" s="395">
        <v>-2.2999999999999998</v>
      </c>
      <c r="Q125" s="387"/>
    </row>
    <row r="126" spans="1:17" ht="24">
      <c r="A126" s="458"/>
      <c r="B126" s="281" t="s">
        <v>284</v>
      </c>
      <c r="C126" s="280">
        <v>54.79</v>
      </c>
      <c r="D126" s="384" t="s">
        <v>1268</v>
      </c>
      <c r="E126" s="379">
        <v>32.979999999999997</v>
      </c>
      <c r="F126" s="379">
        <v>28.95</v>
      </c>
      <c r="G126" s="379">
        <v>4.03</v>
      </c>
      <c r="H126" s="379"/>
      <c r="I126" s="383" t="s">
        <v>21</v>
      </c>
      <c r="J126" s="282">
        <v>24.41</v>
      </c>
      <c r="K126" s="282">
        <v>13.61</v>
      </c>
      <c r="L126" s="395">
        <v>1.8</v>
      </c>
      <c r="M126" s="395">
        <v>9</v>
      </c>
      <c r="N126" s="395"/>
      <c r="O126" s="394" t="s">
        <v>156</v>
      </c>
      <c r="P126" s="395">
        <v>-2.5999999999999899</v>
      </c>
      <c r="Q126" s="387"/>
    </row>
    <row r="127" spans="1:17" ht="24">
      <c r="A127" s="458"/>
      <c r="B127" s="281" t="s">
        <v>285</v>
      </c>
      <c r="C127" s="280">
        <v>249.24</v>
      </c>
      <c r="D127" s="384" t="s">
        <v>1268</v>
      </c>
      <c r="E127" s="379">
        <v>167.86</v>
      </c>
      <c r="F127" s="379">
        <v>113.14</v>
      </c>
      <c r="G127" s="379">
        <v>54.72</v>
      </c>
      <c r="H127" s="379"/>
      <c r="I127" s="383" t="s">
        <v>21</v>
      </c>
      <c r="J127" s="282">
        <v>77.680000000000007</v>
      </c>
      <c r="K127" s="282">
        <v>69.260000000000005</v>
      </c>
      <c r="L127" s="395">
        <v>-1.31</v>
      </c>
      <c r="M127" s="395">
        <v>9.73</v>
      </c>
      <c r="N127" s="395"/>
      <c r="O127" s="394" t="s">
        <v>156</v>
      </c>
      <c r="P127" s="395">
        <v>3.69999999999999</v>
      </c>
      <c r="Q127" s="387"/>
    </row>
    <row r="128" spans="1:17" ht="24">
      <c r="A128" s="458"/>
      <c r="B128" s="281" t="s">
        <v>286</v>
      </c>
      <c r="C128" s="280">
        <v>102.33</v>
      </c>
      <c r="D128" s="384" t="s">
        <v>1268</v>
      </c>
      <c r="E128" s="379">
        <v>56.48</v>
      </c>
      <c r="F128" s="379">
        <v>53.61</v>
      </c>
      <c r="G128" s="379">
        <v>2.87</v>
      </c>
      <c r="H128" s="379"/>
      <c r="I128" s="383" t="s">
        <v>21</v>
      </c>
      <c r="J128" s="282">
        <v>47.05</v>
      </c>
      <c r="K128" s="282">
        <v>25.54</v>
      </c>
      <c r="L128" s="395">
        <v>7.8600000000000101</v>
      </c>
      <c r="M128" s="395">
        <v>13.65</v>
      </c>
      <c r="N128" s="395"/>
      <c r="O128" s="394" t="s">
        <v>156</v>
      </c>
      <c r="P128" s="395">
        <v>-1.2</v>
      </c>
      <c r="Q128" s="387"/>
    </row>
    <row r="129" spans="1:17" ht="24">
      <c r="A129" s="458"/>
      <c r="B129" s="281" t="s">
        <v>287</v>
      </c>
      <c r="C129" s="280">
        <v>70.16</v>
      </c>
      <c r="D129" s="384" t="s">
        <v>1268</v>
      </c>
      <c r="E129" s="379">
        <v>36.03</v>
      </c>
      <c r="F129" s="379">
        <v>34.659999999999997</v>
      </c>
      <c r="G129" s="379">
        <v>1.37</v>
      </c>
      <c r="H129" s="379"/>
      <c r="I129" s="383" t="s">
        <v>21</v>
      </c>
      <c r="J129" s="282">
        <v>34.03</v>
      </c>
      <c r="K129" s="282">
        <v>20.9</v>
      </c>
      <c r="L129" s="395">
        <v>3.95</v>
      </c>
      <c r="M129" s="395">
        <v>9.18</v>
      </c>
      <c r="N129" s="395"/>
      <c r="O129" s="394" t="s">
        <v>156</v>
      </c>
      <c r="P129" s="395">
        <v>0.100000000000001</v>
      </c>
      <c r="Q129" s="387"/>
    </row>
    <row r="130" spans="1:17" ht="24">
      <c r="A130" s="458"/>
      <c r="B130" s="281" t="s">
        <v>288</v>
      </c>
      <c r="C130" s="280">
        <v>96.66</v>
      </c>
      <c r="D130" s="384" t="s">
        <v>1268</v>
      </c>
      <c r="E130" s="379">
        <v>58.13</v>
      </c>
      <c r="F130" s="379">
        <v>33.78</v>
      </c>
      <c r="G130" s="379">
        <v>24.35</v>
      </c>
      <c r="H130" s="379"/>
      <c r="I130" s="383" t="s">
        <v>21</v>
      </c>
      <c r="J130" s="282">
        <v>42.33</v>
      </c>
      <c r="K130" s="282">
        <v>20.86</v>
      </c>
      <c r="L130" s="395">
        <v>3.13</v>
      </c>
      <c r="M130" s="395">
        <v>18.34</v>
      </c>
      <c r="N130" s="395"/>
      <c r="O130" s="394" t="s">
        <v>156</v>
      </c>
      <c r="P130" s="395">
        <v>-3.7999999999999798</v>
      </c>
      <c r="Q130" s="387"/>
    </row>
    <row r="131" spans="1:17" ht="24">
      <c r="A131" s="458"/>
      <c r="B131" s="281" t="s">
        <v>289</v>
      </c>
      <c r="C131" s="280">
        <v>49.49</v>
      </c>
      <c r="D131" s="384" t="s">
        <v>1268</v>
      </c>
      <c r="E131" s="379">
        <v>33.35</v>
      </c>
      <c r="F131" s="379">
        <v>21.46</v>
      </c>
      <c r="G131" s="379">
        <v>11.89</v>
      </c>
      <c r="H131" s="379"/>
      <c r="I131" s="383" t="s">
        <v>21</v>
      </c>
      <c r="J131" s="282">
        <v>13.94</v>
      </c>
      <c r="K131" s="282">
        <v>6.8999999999999799</v>
      </c>
      <c r="L131" s="395">
        <v>0.52000000000001001</v>
      </c>
      <c r="M131" s="395">
        <v>6.52</v>
      </c>
      <c r="N131" s="395"/>
      <c r="O131" s="394" t="s">
        <v>156</v>
      </c>
      <c r="P131" s="395">
        <v>2.2000000000000002</v>
      </c>
      <c r="Q131" s="387"/>
    </row>
    <row r="132" spans="1:17" ht="24">
      <c r="A132" s="458"/>
      <c r="B132" s="281" t="s">
        <v>290</v>
      </c>
      <c r="C132" s="280">
        <v>76.920000000000101</v>
      </c>
      <c r="D132" s="384" t="s">
        <v>1268</v>
      </c>
      <c r="E132" s="379">
        <v>54.3</v>
      </c>
      <c r="F132" s="379">
        <v>32.520000000000003</v>
      </c>
      <c r="G132" s="379">
        <v>21.78</v>
      </c>
      <c r="H132" s="379"/>
      <c r="I132" s="383" t="s">
        <v>21</v>
      </c>
      <c r="J132" s="282">
        <v>25.12</v>
      </c>
      <c r="K132" s="282">
        <v>14.1</v>
      </c>
      <c r="L132" s="395">
        <v>0.35000000000002301</v>
      </c>
      <c r="M132" s="395">
        <v>10.67</v>
      </c>
      <c r="N132" s="395"/>
      <c r="O132" s="394" t="s">
        <v>156</v>
      </c>
      <c r="P132" s="395">
        <v>-2.5</v>
      </c>
      <c r="Q132" s="387"/>
    </row>
    <row r="133" spans="1:17" s="372" customFormat="1">
      <c r="A133" s="458" t="s">
        <v>291</v>
      </c>
      <c r="B133" s="391" t="s">
        <v>292</v>
      </c>
      <c r="C133" s="280">
        <v>803.78</v>
      </c>
      <c r="D133" s="389"/>
      <c r="E133" s="389">
        <v>518.04</v>
      </c>
      <c r="F133" s="389">
        <v>335.36</v>
      </c>
      <c r="G133" s="389">
        <v>182.68</v>
      </c>
      <c r="H133" s="389"/>
      <c r="I133" s="393"/>
      <c r="J133" s="389">
        <v>265.54000000000002</v>
      </c>
      <c r="K133" s="389">
        <v>169.95</v>
      </c>
      <c r="L133" s="389">
        <v>14.21</v>
      </c>
      <c r="M133" s="389">
        <v>81.38</v>
      </c>
      <c r="N133" s="389">
        <v>0</v>
      </c>
      <c r="O133" s="389"/>
      <c r="P133" s="389">
        <v>20.2</v>
      </c>
      <c r="Q133" s="386"/>
    </row>
    <row r="134" spans="1:17" ht="24">
      <c r="A134" s="458"/>
      <c r="B134" s="398" t="s">
        <v>293</v>
      </c>
      <c r="C134" s="280">
        <v>50.63</v>
      </c>
      <c r="D134" s="384" t="s">
        <v>1268</v>
      </c>
      <c r="E134" s="379">
        <v>73.12</v>
      </c>
      <c r="F134" s="379">
        <v>30.28</v>
      </c>
      <c r="G134" s="379">
        <v>42.84</v>
      </c>
      <c r="H134" s="379"/>
      <c r="I134" s="382" t="s">
        <v>21</v>
      </c>
      <c r="J134" s="282">
        <v>-22.49</v>
      </c>
      <c r="K134" s="282">
        <v>-23</v>
      </c>
      <c r="L134" s="395">
        <v>0</v>
      </c>
      <c r="M134" s="395">
        <v>0.51000000000000201</v>
      </c>
      <c r="N134" s="395"/>
      <c r="O134" s="394" t="s">
        <v>156</v>
      </c>
      <c r="P134" s="395">
        <v>0</v>
      </c>
      <c r="Q134" s="399"/>
    </row>
    <row r="135" spans="1:17" ht="24">
      <c r="A135" s="458"/>
      <c r="B135" s="400" t="s">
        <v>294</v>
      </c>
      <c r="C135" s="280">
        <v>-0.33</v>
      </c>
      <c r="D135" s="384"/>
      <c r="E135" s="379"/>
      <c r="F135" s="379"/>
      <c r="G135" s="379"/>
      <c r="H135" s="379"/>
      <c r="I135" s="382" t="s">
        <v>21</v>
      </c>
      <c r="J135" s="282">
        <v>-0.33</v>
      </c>
      <c r="K135" s="282">
        <v>-1</v>
      </c>
      <c r="L135" s="395">
        <v>0</v>
      </c>
      <c r="M135" s="395">
        <v>0.67</v>
      </c>
      <c r="N135" s="395"/>
      <c r="O135" s="394" t="s">
        <v>156</v>
      </c>
      <c r="P135" s="395">
        <v>0</v>
      </c>
      <c r="Q135" s="399"/>
    </row>
    <row r="136" spans="1:17" ht="24">
      <c r="A136" s="458"/>
      <c r="B136" s="281" t="s">
        <v>295</v>
      </c>
      <c r="C136" s="280">
        <v>17.329999999999998</v>
      </c>
      <c r="D136" s="392"/>
      <c r="E136" s="392"/>
      <c r="F136" s="379"/>
      <c r="G136" s="379"/>
      <c r="H136" s="392"/>
      <c r="I136" s="382" t="s">
        <v>21</v>
      </c>
      <c r="J136" s="282">
        <v>14.23</v>
      </c>
      <c r="K136" s="282">
        <v>10.62</v>
      </c>
      <c r="L136" s="395">
        <v>0.78999999999999904</v>
      </c>
      <c r="M136" s="395">
        <v>2.82</v>
      </c>
      <c r="N136" s="395"/>
      <c r="O136" s="394" t="s">
        <v>156</v>
      </c>
      <c r="P136" s="395">
        <v>3.1000000000000201</v>
      </c>
      <c r="Q136" s="387"/>
    </row>
    <row r="137" spans="1:17" ht="24">
      <c r="A137" s="458"/>
      <c r="B137" s="281" t="s">
        <v>296</v>
      </c>
      <c r="C137" s="280">
        <v>277.08</v>
      </c>
      <c r="D137" s="384" t="s">
        <v>1268</v>
      </c>
      <c r="E137" s="379">
        <v>144.80000000000001</v>
      </c>
      <c r="F137" s="379">
        <v>87.94</v>
      </c>
      <c r="G137" s="379">
        <v>56.86</v>
      </c>
      <c r="H137" s="379"/>
      <c r="I137" s="382" t="s">
        <v>21</v>
      </c>
      <c r="J137" s="282">
        <v>123.18</v>
      </c>
      <c r="K137" s="282">
        <v>89.65</v>
      </c>
      <c r="L137" s="395">
        <v>7.2900000000000196</v>
      </c>
      <c r="M137" s="395">
        <v>26.24</v>
      </c>
      <c r="N137" s="395"/>
      <c r="O137" s="394" t="s">
        <v>156</v>
      </c>
      <c r="P137" s="395">
        <v>9.1000000000000192</v>
      </c>
      <c r="Q137" s="387"/>
    </row>
    <row r="138" spans="1:17" ht="24">
      <c r="A138" s="458"/>
      <c r="B138" s="281" t="s">
        <v>297</v>
      </c>
      <c r="C138" s="280">
        <v>38.49</v>
      </c>
      <c r="D138" s="384" t="s">
        <v>1268</v>
      </c>
      <c r="E138" s="379">
        <v>26.67</v>
      </c>
      <c r="F138" s="379">
        <v>18.78</v>
      </c>
      <c r="G138" s="379">
        <v>7.89</v>
      </c>
      <c r="H138" s="379"/>
      <c r="I138" s="382" t="s">
        <v>21</v>
      </c>
      <c r="J138" s="282">
        <v>11.32</v>
      </c>
      <c r="K138" s="282">
        <v>9.69</v>
      </c>
      <c r="L138" s="395">
        <v>-0.310000000000002</v>
      </c>
      <c r="M138" s="395">
        <v>1.94</v>
      </c>
      <c r="N138" s="395"/>
      <c r="O138" s="394" t="s">
        <v>156</v>
      </c>
      <c r="P138" s="395">
        <v>0.49999999999999301</v>
      </c>
      <c r="Q138" s="387"/>
    </row>
    <row r="139" spans="1:17" ht="24">
      <c r="A139" s="458"/>
      <c r="B139" s="281" t="s">
        <v>298</v>
      </c>
      <c r="C139" s="280">
        <v>93.96</v>
      </c>
      <c r="D139" s="384" t="s">
        <v>1268</v>
      </c>
      <c r="E139" s="379">
        <v>42.59</v>
      </c>
      <c r="F139" s="379">
        <v>39.130000000000003</v>
      </c>
      <c r="G139" s="379">
        <v>3.46</v>
      </c>
      <c r="H139" s="379"/>
      <c r="I139" s="382" t="s">
        <v>21</v>
      </c>
      <c r="J139" s="282">
        <v>46.069999999999901</v>
      </c>
      <c r="K139" s="282">
        <v>32.049999999999997</v>
      </c>
      <c r="L139" s="395">
        <v>0.76999999999998203</v>
      </c>
      <c r="M139" s="395">
        <v>13.25</v>
      </c>
      <c r="N139" s="395"/>
      <c r="O139" s="394" t="s">
        <v>156</v>
      </c>
      <c r="P139" s="395">
        <v>5.3000000000000096</v>
      </c>
      <c r="Q139" s="387"/>
    </row>
    <row r="140" spans="1:17" ht="24">
      <c r="A140" s="458"/>
      <c r="B140" s="281" t="s">
        <v>299</v>
      </c>
      <c r="C140" s="280">
        <v>326.62</v>
      </c>
      <c r="D140" s="384" t="s">
        <v>1268</v>
      </c>
      <c r="E140" s="379">
        <v>230.86</v>
      </c>
      <c r="F140" s="379">
        <v>159.22999999999999</v>
      </c>
      <c r="G140" s="379">
        <v>71.63</v>
      </c>
      <c r="H140" s="379"/>
      <c r="I140" s="382" t="s">
        <v>21</v>
      </c>
      <c r="J140" s="282">
        <v>93.560000000000102</v>
      </c>
      <c r="K140" s="282">
        <v>51.940000000000097</v>
      </c>
      <c r="L140" s="395">
        <v>5.6700000000000204</v>
      </c>
      <c r="M140" s="395">
        <v>35.950000000000003</v>
      </c>
      <c r="N140" s="395"/>
      <c r="O140" s="394" t="s">
        <v>156</v>
      </c>
      <c r="P140" s="395">
        <v>2.19999999999993</v>
      </c>
      <c r="Q140" s="387"/>
    </row>
    <row r="141" spans="1:17" s="372" customFormat="1">
      <c r="A141" s="458" t="s">
        <v>300</v>
      </c>
      <c r="B141" s="391" t="s">
        <v>301</v>
      </c>
      <c r="C141" s="280">
        <v>1400.2</v>
      </c>
      <c r="D141" s="389"/>
      <c r="E141" s="389">
        <v>997.67</v>
      </c>
      <c r="F141" s="389">
        <v>651.54999999999995</v>
      </c>
      <c r="G141" s="389">
        <v>346.12</v>
      </c>
      <c r="H141" s="389"/>
      <c r="I141" s="393"/>
      <c r="J141" s="389">
        <v>329.63</v>
      </c>
      <c r="K141" s="389">
        <v>215.21</v>
      </c>
      <c r="L141" s="389">
        <v>15.7300000000001</v>
      </c>
      <c r="M141" s="389">
        <v>98.69</v>
      </c>
      <c r="N141" s="389">
        <v>0</v>
      </c>
      <c r="O141" s="389"/>
      <c r="P141" s="389">
        <v>72.900000000000006</v>
      </c>
      <c r="Q141" s="386"/>
    </row>
    <row r="142" spans="1:17" ht="24">
      <c r="A142" s="458"/>
      <c r="B142" s="281" t="s">
        <v>302</v>
      </c>
      <c r="C142" s="280">
        <v>61.03</v>
      </c>
      <c r="D142" s="384" t="s">
        <v>1268</v>
      </c>
      <c r="E142" s="379">
        <v>70.36</v>
      </c>
      <c r="F142" s="379">
        <v>29.04</v>
      </c>
      <c r="G142" s="379">
        <v>41.32</v>
      </c>
      <c r="H142" s="379"/>
      <c r="I142" s="383" t="s">
        <v>21</v>
      </c>
      <c r="J142" s="282">
        <v>-9.3300000000000605</v>
      </c>
      <c r="K142" s="282">
        <v>-15.000000000000099</v>
      </c>
      <c r="L142" s="395">
        <v>0</v>
      </c>
      <c r="M142" s="395">
        <v>5.67</v>
      </c>
      <c r="N142" s="395"/>
      <c r="O142" s="394" t="s">
        <v>156</v>
      </c>
      <c r="P142" s="395">
        <v>0</v>
      </c>
      <c r="Q142" s="387"/>
    </row>
    <row r="143" spans="1:17" ht="24">
      <c r="A143" s="458"/>
      <c r="B143" s="281" t="s">
        <v>303</v>
      </c>
      <c r="C143" s="280">
        <v>72.599999999999994</v>
      </c>
      <c r="D143" s="384" t="s">
        <v>1268</v>
      </c>
      <c r="E143" s="379">
        <v>42.13</v>
      </c>
      <c r="F143" s="379">
        <v>24.46</v>
      </c>
      <c r="G143" s="379">
        <v>17.670000000000002</v>
      </c>
      <c r="H143" s="379"/>
      <c r="I143" s="383" t="s">
        <v>21</v>
      </c>
      <c r="J143" s="282">
        <v>8.6700000000000195</v>
      </c>
      <c r="K143" s="282">
        <v>7.0400000000000196</v>
      </c>
      <c r="L143" s="395">
        <v>-0.39999999999999902</v>
      </c>
      <c r="M143" s="395">
        <v>2.0299999999999998</v>
      </c>
      <c r="N143" s="395"/>
      <c r="O143" s="394" t="s">
        <v>156</v>
      </c>
      <c r="P143" s="395">
        <v>21.8</v>
      </c>
      <c r="Q143" s="387"/>
    </row>
    <row r="144" spans="1:17" ht="24">
      <c r="A144" s="458"/>
      <c r="B144" s="281" t="s">
        <v>304</v>
      </c>
      <c r="C144" s="280">
        <v>133.82</v>
      </c>
      <c r="D144" s="384" t="s">
        <v>1268</v>
      </c>
      <c r="E144" s="379">
        <v>86.39</v>
      </c>
      <c r="F144" s="379">
        <v>57.7</v>
      </c>
      <c r="G144" s="379">
        <v>28.69</v>
      </c>
      <c r="H144" s="379"/>
      <c r="I144" s="383" t="s">
        <v>21</v>
      </c>
      <c r="J144" s="282">
        <v>39.53</v>
      </c>
      <c r="K144" s="282">
        <v>18.66</v>
      </c>
      <c r="L144" s="395">
        <v>3.3199999999999901</v>
      </c>
      <c r="M144" s="395">
        <v>17.55</v>
      </c>
      <c r="N144" s="395"/>
      <c r="O144" s="394" t="s">
        <v>156</v>
      </c>
      <c r="P144" s="395">
        <v>7.8999999999999799</v>
      </c>
      <c r="Q144" s="387"/>
    </row>
    <row r="145" spans="1:17" ht="24">
      <c r="A145" s="458"/>
      <c r="B145" s="281" t="s">
        <v>305</v>
      </c>
      <c r="C145" s="280">
        <v>179.23</v>
      </c>
      <c r="D145" s="384" t="s">
        <v>1268</v>
      </c>
      <c r="E145" s="379">
        <v>137.9</v>
      </c>
      <c r="F145" s="379">
        <v>80.819999999999993</v>
      </c>
      <c r="G145" s="379">
        <v>57.08</v>
      </c>
      <c r="H145" s="379"/>
      <c r="I145" s="383" t="s">
        <v>21</v>
      </c>
      <c r="J145" s="282">
        <v>41.03</v>
      </c>
      <c r="K145" s="282">
        <v>32.25</v>
      </c>
      <c r="L145" s="395">
        <v>1.52000000000001</v>
      </c>
      <c r="M145" s="395">
        <v>7.26</v>
      </c>
      <c r="N145" s="395"/>
      <c r="O145" s="394" t="s">
        <v>156</v>
      </c>
      <c r="P145" s="395">
        <v>0.299999999999983</v>
      </c>
      <c r="Q145" s="387"/>
    </row>
    <row r="146" spans="1:17" ht="24">
      <c r="A146" s="458"/>
      <c r="B146" s="281" t="s">
        <v>306</v>
      </c>
      <c r="C146" s="280">
        <v>312.33999999999997</v>
      </c>
      <c r="D146" s="384" t="s">
        <v>1268</v>
      </c>
      <c r="E146" s="379">
        <v>202.99</v>
      </c>
      <c r="F146" s="379">
        <v>126.48</v>
      </c>
      <c r="G146" s="379">
        <v>76.510000000000005</v>
      </c>
      <c r="H146" s="379"/>
      <c r="I146" s="383" t="s">
        <v>21</v>
      </c>
      <c r="J146" s="282">
        <v>105.95</v>
      </c>
      <c r="K146" s="282">
        <v>77.179999999999893</v>
      </c>
      <c r="L146" s="395">
        <v>8.2599999999999891</v>
      </c>
      <c r="M146" s="395">
        <v>20.51</v>
      </c>
      <c r="N146" s="395"/>
      <c r="O146" s="394" t="s">
        <v>156</v>
      </c>
      <c r="P146" s="395">
        <v>3.3999999999999799</v>
      </c>
      <c r="Q146" s="387"/>
    </row>
    <row r="147" spans="1:17" ht="24">
      <c r="A147" s="458"/>
      <c r="B147" s="281" t="s">
        <v>307</v>
      </c>
      <c r="C147" s="280">
        <v>74.190000000000097</v>
      </c>
      <c r="D147" s="384" t="s">
        <v>1268</v>
      </c>
      <c r="E147" s="379">
        <v>57.81</v>
      </c>
      <c r="F147" s="379">
        <v>38.43</v>
      </c>
      <c r="G147" s="379">
        <v>19.38</v>
      </c>
      <c r="H147" s="379"/>
      <c r="I147" s="383" t="s">
        <v>21</v>
      </c>
      <c r="J147" s="282">
        <v>10.78</v>
      </c>
      <c r="K147" s="282">
        <v>6.6600000000000303</v>
      </c>
      <c r="L147" s="395">
        <v>-1.44999999999999</v>
      </c>
      <c r="M147" s="395">
        <v>5.5699999999999896</v>
      </c>
      <c r="N147" s="395"/>
      <c r="O147" s="394" t="s">
        <v>156</v>
      </c>
      <c r="P147" s="395">
        <v>5.6000000000000201</v>
      </c>
      <c r="Q147" s="387"/>
    </row>
    <row r="148" spans="1:17" ht="24">
      <c r="A148" s="458"/>
      <c r="B148" s="281" t="s">
        <v>308</v>
      </c>
      <c r="C148" s="280">
        <v>39.800000000000097</v>
      </c>
      <c r="D148" s="384" t="s">
        <v>1268</v>
      </c>
      <c r="E148" s="379">
        <v>21.01</v>
      </c>
      <c r="F148" s="379">
        <v>21.01</v>
      </c>
      <c r="G148" s="379">
        <v>0</v>
      </c>
      <c r="H148" s="379"/>
      <c r="I148" s="383" t="s">
        <v>21</v>
      </c>
      <c r="J148" s="282">
        <v>16.090000000000099</v>
      </c>
      <c r="K148" s="282">
        <v>8.7700000000000404</v>
      </c>
      <c r="L148" s="395">
        <v>0.69000000000002604</v>
      </c>
      <c r="M148" s="395">
        <v>6.63</v>
      </c>
      <c r="N148" s="395"/>
      <c r="O148" s="394" t="s">
        <v>156</v>
      </c>
      <c r="P148" s="395">
        <v>2.7</v>
      </c>
      <c r="Q148" s="387"/>
    </row>
    <row r="149" spans="1:17" ht="24">
      <c r="A149" s="458"/>
      <c r="B149" s="281" t="s">
        <v>309</v>
      </c>
      <c r="C149" s="280">
        <v>132.11000000000001</v>
      </c>
      <c r="D149" s="384" t="s">
        <v>1268</v>
      </c>
      <c r="E149" s="379">
        <v>100.32</v>
      </c>
      <c r="F149" s="379">
        <v>74.819999999999993</v>
      </c>
      <c r="G149" s="379">
        <v>25.5</v>
      </c>
      <c r="H149" s="379"/>
      <c r="I149" s="383" t="s">
        <v>21</v>
      </c>
      <c r="J149" s="282">
        <v>15.69</v>
      </c>
      <c r="K149" s="282">
        <v>8.9799999999999596</v>
      </c>
      <c r="L149" s="395">
        <v>0.89000000000000101</v>
      </c>
      <c r="M149" s="395">
        <v>5.82</v>
      </c>
      <c r="N149" s="395"/>
      <c r="O149" s="394" t="s">
        <v>156</v>
      </c>
      <c r="P149" s="395">
        <v>16.100000000000001</v>
      </c>
      <c r="Q149" s="387"/>
    </row>
    <row r="150" spans="1:17" ht="24">
      <c r="A150" s="458"/>
      <c r="B150" s="281" t="s">
        <v>310</v>
      </c>
      <c r="C150" s="280">
        <v>36.04</v>
      </c>
      <c r="D150" s="384" t="s">
        <v>1268</v>
      </c>
      <c r="E150" s="379">
        <v>12.05</v>
      </c>
      <c r="F150" s="379">
        <v>7.96</v>
      </c>
      <c r="G150" s="379">
        <v>4.09</v>
      </c>
      <c r="H150" s="379"/>
      <c r="I150" s="383" t="s">
        <v>21</v>
      </c>
      <c r="J150" s="282">
        <v>22.29</v>
      </c>
      <c r="K150" s="282">
        <v>19.690000000000001</v>
      </c>
      <c r="L150" s="395">
        <v>-0.189999999999998</v>
      </c>
      <c r="M150" s="395">
        <v>2.79</v>
      </c>
      <c r="N150" s="395"/>
      <c r="O150" s="394" t="s">
        <v>156</v>
      </c>
      <c r="P150" s="395">
        <v>1.7000000000000199</v>
      </c>
      <c r="Q150" s="387"/>
    </row>
    <row r="151" spans="1:17" ht="24">
      <c r="A151" s="458"/>
      <c r="B151" s="281" t="s">
        <v>311</v>
      </c>
      <c r="C151" s="280">
        <v>126.93</v>
      </c>
      <c r="D151" s="384" t="s">
        <v>1268</v>
      </c>
      <c r="E151" s="379">
        <v>73.459999999999994</v>
      </c>
      <c r="F151" s="379">
        <v>67.260000000000005</v>
      </c>
      <c r="G151" s="379">
        <v>6.2</v>
      </c>
      <c r="H151" s="379"/>
      <c r="I151" s="383" t="s">
        <v>21</v>
      </c>
      <c r="J151" s="282">
        <v>39.47</v>
      </c>
      <c r="K151" s="282">
        <v>26.61</v>
      </c>
      <c r="L151" s="395">
        <v>4.28</v>
      </c>
      <c r="M151" s="395">
        <v>8.58</v>
      </c>
      <c r="N151" s="395"/>
      <c r="O151" s="394" t="s">
        <v>156</v>
      </c>
      <c r="P151" s="395">
        <v>14</v>
      </c>
      <c r="Q151" s="387"/>
    </row>
    <row r="152" spans="1:17" ht="24">
      <c r="A152" s="458"/>
      <c r="B152" s="281" t="s">
        <v>312</v>
      </c>
      <c r="C152" s="280">
        <v>-9.49</v>
      </c>
      <c r="D152" s="384" t="s">
        <v>1268</v>
      </c>
      <c r="E152" s="379">
        <v>6.34</v>
      </c>
      <c r="F152" s="379">
        <v>6.34</v>
      </c>
      <c r="G152" s="379">
        <v>0</v>
      </c>
      <c r="H152" s="379"/>
      <c r="I152" s="383" t="s">
        <v>21</v>
      </c>
      <c r="J152" s="282">
        <v>3.17</v>
      </c>
      <c r="K152" s="282">
        <v>4.41</v>
      </c>
      <c r="L152" s="395">
        <v>-1.02</v>
      </c>
      <c r="M152" s="395">
        <v>-0.22</v>
      </c>
      <c r="N152" s="395"/>
      <c r="O152" s="394" t="s">
        <v>156</v>
      </c>
      <c r="P152" s="395">
        <v>-19</v>
      </c>
      <c r="Q152" s="387"/>
    </row>
    <row r="153" spans="1:17" ht="24">
      <c r="A153" s="458"/>
      <c r="B153" s="281" t="s">
        <v>313</v>
      </c>
      <c r="C153" s="280">
        <v>104.99</v>
      </c>
      <c r="D153" s="384" t="s">
        <v>1268</v>
      </c>
      <c r="E153" s="379">
        <v>71.84</v>
      </c>
      <c r="F153" s="379">
        <v>45.62</v>
      </c>
      <c r="G153" s="379">
        <v>26.22</v>
      </c>
      <c r="H153" s="379"/>
      <c r="I153" s="383" t="s">
        <v>21</v>
      </c>
      <c r="J153" s="282">
        <v>17.25</v>
      </c>
      <c r="K153" s="282">
        <v>8.1700000000000195</v>
      </c>
      <c r="L153" s="395">
        <v>0.46000000000000801</v>
      </c>
      <c r="M153" s="395">
        <v>8.6199999999999992</v>
      </c>
      <c r="N153" s="395"/>
      <c r="O153" s="394" t="s">
        <v>156</v>
      </c>
      <c r="P153" s="395">
        <v>15.9</v>
      </c>
      <c r="Q153" s="387"/>
    </row>
    <row r="154" spans="1:17" ht="24">
      <c r="A154" s="458"/>
      <c r="B154" s="281" t="s">
        <v>314</v>
      </c>
      <c r="C154" s="280">
        <v>86.08</v>
      </c>
      <c r="D154" s="384" t="s">
        <v>1268</v>
      </c>
      <c r="E154" s="379">
        <v>76.349999999999994</v>
      </c>
      <c r="F154" s="379">
        <v>48.03</v>
      </c>
      <c r="G154" s="379">
        <v>28.32</v>
      </c>
      <c r="H154" s="379"/>
      <c r="I154" s="383" t="s">
        <v>21</v>
      </c>
      <c r="J154" s="282">
        <v>7.6299999999999901</v>
      </c>
      <c r="K154" s="282">
        <v>4.9199999999999902</v>
      </c>
      <c r="L154" s="395">
        <v>-0.109999999999999</v>
      </c>
      <c r="M154" s="395">
        <v>2.82</v>
      </c>
      <c r="N154" s="395"/>
      <c r="O154" s="394" t="s">
        <v>156</v>
      </c>
      <c r="P154" s="395">
        <v>2.0999999999999899</v>
      </c>
      <c r="Q154" s="387"/>
    </row>
    <row r="155" spans="1:17" ht="24">
      <c r="A155" s="458"/>
      <c r="B155" s="281" t="s">
        <v>315</v>
      </c>
      <c r="C155" s="280">
        <v>50.53</v>
      </c>
      <c r="D155" s="384" t="s">
        <v>1268</v>
      </c>
      <c r="E155" s="379">
        <v>38.72</v>
      </c>
      <c r="F155" s="379">
        <v>23.58</v>
      </c>
      <c r="G155" s="379">
        <v>15.14</v>
      </c>
      <c r="H155" s="379"/>
      <c r="I155" s="383" t="s">
        <v>21</v>
      </c>
      <c r="J155" s="282">
        <v>11.41</v>
      </c>
      <c r="K155" s="282">
        <v>6.8699999999999504</v>
      </c>
      <c r="L155" s="395">
        <v>-0.51999999999998203</v>
      </c>
      <c r="M155" s="395">
        <v>5.0599999999999996</v>
      </c>
      <c r="N155" s="395"/>
      <c r="O155" s="394" t="s">
        <v>156</v>
      </c>
      <c r="P155" s="395">
        <v>0.40000000000000602</v>
      </c>
      <c r="Q155" s="387"/>
    </row>
    <row r="156" spans="1:17" s="372" customFormat="1" ht="28.5" customHeight="1">
      <c r="A156" s="459" t="s">
        <v>316</v>
      </c>
      <c r="B156" s="391" t="s">
        <v>317</v>
      </c>
      <c r="C156" s="280">
        <v>649.82000000000005</v>
      </c>
      <c r="D156" s="389"/>
      <c r="E156" s="389">
        <v>446.77</v>
      </c>
      <c r="F156" s="389">
        <v>267.14</v>
      </c>
      <c r="G156" s="389">
        <v>179.63</v>
      </c>
      <c r="H156" s="389"/>
      <c r="I156" s="393"/>
      <c r="J156" s="389">
        <v>158.65</v>
      </c>
      <c r="K156" s="389">
        <v>73.64</v>
      </c>
      <c r="L156" s="389">
        <v>-2.9000000000000101</v>
      </c>
      <c r="M156" s="389">
        <v>87.91</v>
      </c>
      <c r="N156" s="389">
        <v>0</v>
      </c>
      <c r="O156" s="389"/>
      <c r="P156" s="389">
        <v>44.4</v>
      </c>
      <c r="Q156" s="386"/>
    </row>
    <row r="157" spans="1:17" ht="24">
      <c r="A157" s="459"/>
      <c r="B157" s="281" t="s">
        <v>318</v>
      </c>
      <c r="C157" s="280">
        <v>25.06</v>
      </c>
      <c r="D157" s="384" t="s">
        <v>1268</v>
      </c>
      <c r="E157" s="379">
        <v>20.12</v>
      </c>
      <c r="F157" s="379">
        <v>-0.239999999999995</v>
      </c>
      <c r="G157" s="379">
        <v>20.36</v>
      </c>
      <c r="H157" s="379"/>
      <c r="I157" s="382" t="s">
        <v>21</v>
      </c>
      <c r="J157" s="282">
        <v>4.9400000000000004</v>
      </c>
      <c r="K157" s="282">
        <v>-9</v>
      </c>
      <c r="L157" s="395">
        <v>-1</v>
      </c>
      <c r="M157" s="395">
        <v>14.94</v>
      </c>
      <c r="N157" s="395"/>
      <c r="O157" s="394" t="s">
        <v>156</v>
      </c>
      <c r="P157" s="395">
        <v>0</v>
      </c>
      <c r="Q157" s="387"/>
    </row>
    <row r="158" spans="1:17" ht="24">
      <c r="A158" s="459"/>
      <c r="B158" s="281" t="s">
        <v>319</v>
      </c>
      <c r="C158" s="280">
        <v>105.06</v>
      </c>
      <c r="D158" s="384" t="s">
        <v>1268</v>
      </c>
      <c r="E158" s="379">
        <v>59.35</v>
      </c>
      <c r="F158" s="379">
        <v>45.21</v>
      </c>
      <c r="G158" s="379">
        <v>14.14</v>
      </c>
      <c r="H158" s="379"/>
      <c r="I158" s="382" t="s">
        <v>21</v>
      </c>
      <c r="J158" s="282">
        <v>21.31</v>
      </c>
      <c r="K158" s="282">
        <v>11.84</v>
      </c>
      <c r="L158" s="395">
        <v>1.02000000000001</v>
      </c>
      <c r="M158" s="395">
        <v>8.4499999999999993</v>
      </c>
      <c r="N158" s="395"/>
      <c r="O158" s="394" t="s">
        <v>156</v>
      </c>
      <c r="P158" s="395">
        <v>24.4</v>
      </c>
      <c r="Q158" s="387"/>
    </row>
    <row r="159" spans="1:17" ht="24">
      <c r="A159" s="459"/>
      <c r="B159" s="281" t="s">
        <v>320</v>
      </c>
      <c r="C159" s="280">
        <v>73.08</v>
      </c>
      <c r="D159" s="384" t="s">
        <v>1268</v>
      </c>
      <c r="E159" s="379">
        <v>39.840000000000003</v>
      </c>
      <c r="F159" s="379">
        <v>23.66</v>
      </c>
      <c r="G159" s="379">
        <v>16.18</v>
      </c>
      <c r="H159" s="379"/>
      <c r="I159" s="382" t="s">
        <v>21</v>
      </c>
      <c r="J159" s="282">
        <v>27.94</v>
      </c>
      <c r="K159" s="282">
        <v>11.87</v>
      </c>
      <c r="L159" s="395">
        <v>2.80000000000001</v>
      </c>
      <c r="M159" s="395">
        <v>13.27</v>
      </c>
      <c r="N159" s="395"/>
      <c r="O159" s="394" t="s">
        <v>156</v>
      </c>
      <c r="P159" s="395">
        <v>5.3000000000000096</v>
      </c>
      <c r="Q159" s="387"/>
    </row>
    <row r="160" spans="1:17" ht="24">
      <c r="A160" s="459"/>
      <c r="B160" s="281" t="s">
        <v>321</v>
      </c>
      <c r="C160" s="280">
        <v>49.07</v>
      </c>
      <c r="D160" s="384" t="s">
        <v>1268</v>
      </c>
      <c r="E160" s="379">
        <v>34.89</v>
      </c>
      <c r="F160" s="379">
        <v>17.38</v>
      </c>
      <c r="G160" s="379">
        <v>17.510000000000002</v>
      </c>
      <c r="H160" s="379"/>
      <c r="I160" s="382" t="s">
        <v>21</v>
      </c>
      <c r="J160" s="282">
        <v>8.9799999999999898</v>
      </c>
      <c r="K160" s="282">
        <v>8.5</v>
      </c>
      <c r="L160" s="395">
        <v>-3.30000000000001</v>
      </c>
      <c r="M160" s="395">
        <v>3.78</v>
      </c>
      <c r="N160" s="395"/>
      <c r="O160" s="394" t="s">
        <v>156</v>
      </c>
      <c r="P160" s="395">
        <v>5.1999999999999904</v>
      </c>
      <c r="Q160" s="387"/>
    </row>
    <row r="161" spans="1:17" ht="24">
      <c r="A161" s="459"/>
      <c r="B161" s="281" t="s">
        <v>322</v>
      </c>
      <c r="C161" s="280">
        <v>81.99</v>
      </c>
      <c r="D161" s="384" t="s">
        <v>1268</v>
      </c>
      <c r="E161" s="379">
        <v>45.01</v>
      </c>
      <c r="F161" s="379">
        <v>28.91</v>
      </c>
      <c r="G161" s="379">
        <v>16.100000000000001</v>
      </c>
      <c r="H161" s="379"/>
      <c r="I161" s="382" t="s">
        <v>21</v>
      </c>
      <c r="J161" s="282">
        <v>33.479999999999997</v>
      </c>
      <c r="K161" s="282">
        <v>14.59</v>
      </c>
      <c r="L161" s="395">
        <v>2.81</v>
      </c>
      <c r="M161" s="395">
        <v>16.079999999999998</v>
      </c>
      <c r="N161" s="395"/>
      <c r="O161" s="394" t="s">
        <v>156</v>
      </c>
      <c r="P161" s="395">
        <v>3.5</v>
      </c>
      <c r="Q161" s="387"/>
    </row>
    <row r="162" spans="1:17" ht="24">
      <c r="A162" s="459"/>
      <c r="B162" s="281" t="s">
        <v>323</v>
      </c>
      <c r="C162" s="280">
        <v>54.2</v>
      </c>
      <c r="D162" s="384" t="s">
        <v>1268</v>
      </c>
      <c r="E162" s="379">
        <v>39.71</v>
      </c>
      <c r="F162" s="379">
        <v>23.82</v>
      </c>
      <c r="G162" s="379">
        <v>15.89</v>
      </c>
      <c r="H162" s="379"/>
      <c r="I162" s="382" t="s">
        <v>21</v>
      </c>
      <c r="J162" s="282">
        <v>12.69</v>
      </c>
      <c r="K162" s="282">
        <v>6.73000000000002</v>
      </c>
      <c r="L162" s="395">
        <v>-0.78000000000000103</v>
      </c>
      <c r="M162" s="395">
        <v>6.7399999999999904</v>
      </c>
      <c r="N162" s="395"/>
      <c r="O162" s="394" t="s">
        <v>156</v>
      </c>
      <c r="P162" s="395">
        <v>1.8</v>
      </c>
      <c r="Q162" s="387"/>
    </row>
    <row r="163" spans="1:17" ht="24">
      <c r="A163" s="459"/>
      <c r="B163" s="281" t="s">
        <v>324</v>
      </c>
      <c r="C163" s="280">
        <v>-5.6200000000000099</v>
      </c>
      <c r="D163" s="384" t="s">
        <v>1268</v>
      </c>
      <c r="E163" s="379">
        <v>11.66</v>
      </c>
      <c r="F163" s="379">
        <v>7.26</v>
      </c>
      <c r="G163" s="379">
        <v>4.4000000000000004</v>
      </c>
      <c r="H163" s="379"/>
      <c r="I163" s="382" t="s">
        <v>21</v>
      </c>
      <c r="J163" s="282">
        <v>-18.78</v>
      </c>
      <c r="K163" s="282">
        <v>-5.5200000000000102</v>
      </c>
      <c r="L163" s="395">
        <v>-4.7899999999999903</v>
      </c>
      <c r="M163" s="395">
        <v>-8.4700000000000006</v>
      </c>
      <c r="N163" s="395"/>
      <c r="O163" s="394" t="s">
        <v>156</v>
      </c>
      <c r="P163" s="395">
        <v>1.49999999999999</v>
      </c>
      <c r="Q163" s="387"/>
    </row>
    <row r="164" spans="1:17" ht="24">
      <c r="A164" s="459"/>
      <c r="B164" s="281" t="s">
        <v>325</v>
      </c>
      <c r="C164" s="280">
        <v>84.34</v>
      </c>
      <c r="D164" s="384" t="s">
        <v>1268</v>
      </c>
      <c r="E164" s="379">
        <v>66.900000000000006</v>
      </c>
      <c r="F164" s="379">
        <v>40.06</v>
      </c>
      <c r="G164" s="379">
        <v>26.84</v>
      </c>
      <c r="H164" s="379"/>
      <c r="I164" s="382" t="s">
        <v>21</v>
      </c>
      <c r="J164" s="282">
        <v>23.04</v>
      </c>
      <c r="K164" s="282">
        <v>13</v>
      </c>
      <c r="L164" s="395">
        <v>-2.25999999999999</v>
      </c>
      <c r="M164" s="395">
        <v>12.3</v>
      </c>
      <c r="N164" s="395"/>
      <c r="O164" s="394" t="s">
        <v>156</v>
      </c>
      <c r="P164" s="395">
        <v>-5.5999999999999899</v>
      </c>
      <c r="Q164" s="387"/>
    </row>
    <row r="165" spans="1:17" ht="24">
      <c r="A165" s="459"/>
      <c r="B165" s="281" t="s">
        <v>326</v>
      </c>
      <c r="C165" s="280">
        <v>182.64</v>
      </c>
      <c r="D165" s="384" t="s">
        <v>1268</v>
      </c>
      <c r="E165" s="379">
        <v>129.29</v>
      </c>
      <c r="F165" s="379">
        <v>81.08</v>
      </c>
      <c r="G165" s="379">
        <v>48.21</v>
      </c>
      <c r="H165" s="379"/>
      <c r="I165" s="382" t="s">
        <v>21</v>
      </c>
      <c r="J165" s="282">
        <v>45.05</v>
      </c>
      <c r="K165" s="282">
        <v>21.63</v>
      </c>
      <c r="L165" s="395">
        <v>2.5999999999999699</v>
      </c>
      <c r="M165" s="395">
        <v>20.82</v>
      </c>
      <c r="N165" s="395"/>
      <c r="O165" s="394" t="s">
        <v>156</v>
      </c>
      <c r="P165" s="395">
        <v>8.3000000000000096</v>
      </c>
      <c r="Q165" s="387"/>
    </row>
  </sheetData>
  <autoFilter ref="A8:Q165"/>
  <mergeCells count="28">
    <mergeCell ref="A36:A49"/>
    <mergeCell ref="A50:A63"/>
    <mergeCell ref="Q4:Q5"/>
    <mergeCell ref="A7:A17"/>
    <mergeCell ref="A18:A28"/>
    <mergeCell ref="A29:A35"/>
    <mergeCell ref="A141:A155"/>
    <mergeCell ref="A156:A165"/>
    <mergeCell ref="A64:A75"/>
    <mergeCell ref="A76:A89"/>
    <mergeCell ref="A90:A95"/>
    <mergeCell ref="A96:A104"/>
    <mergeCell ref="A105:A119"/>
    <mergeCell ref="A120:A132"/>
    <mergeCell ref="A133:A140"/>
    <mergeCell ref="A2:Q2"/>
    <mergeCell ref="B3:L3"/>
    <mergeCell ref="E4:G4"/>
    <mergeCell ref="J4:M4"/>
    <mergeCell ref="C4:C5"/>
    <mergeCell ref="D4:D5"/>
    <mergeCell ref="H4:H5"/>
    <mergeCell ref="I4:I5"/>
    <mergeCell ref="N4:N5"/>
    <mergeCell ref="O4:O5"/>
    <mergeCell ref="P4:P5"/>
    <mergeCell ref="A4:A5"/>
    <mergeCell ref="B4:B5"/>
  </mergeCells>
  <phoneticPr fontId="144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O16" sqref="O16"/>
    </sheetView>
  </sheetViews>
  <sheetFormatPr defaultColWidth="9" defaultRowHeight="13.5"/>
  <cols>
    <col min="1" max="1" width="9" style="283"/>
    <col min="2" max="2" width="23.5" style="283" customWidth="1"/>
    <col min="3" max="3" width="9.375" style="283" customWidth="1"/>
    <col min="4" max="7" width="5.25" style="283" customWidth="1"/>
    <col min="8" max="8" width="9.625" style="283" customWidth="1"/>
    <col min="9" max="9" width="11.125" style="283" customWidth="1"/>
    <col min="10" max="10" width="8.75" style="283" customWidth="1"/>
    <col min="11" max="11" width="10.75" style="283" customWidth="1"/>
    <col min="12" max="12" width="15" style="283" customWidth="1"/>
    <col min="13" max="16384" width="9" style="283"/>
  </cols>
  <sheetData>
    <row r="1" spans="1:12">
      <c r="A1" s="284" t="s">
        <v>504</v>
      </c>
    </row>
    <row r="2" spans="1:12" ht="38.25" customHeight="1">
      <c r="A2" s="513" t="s">
        <v>1263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</row>
    <row r="3" spans="1:12" ht="23.25" customHeight="1">
      <c r="J3" s="512" t="s">
        <v>3</v>
      </c>
      <c r="K3" s="512"/>
    </row>
    <row r="4" spans="1:12" ht="21" customHeight="1">
      <c r="A4" s="510" t="s">
        <v>411</v>
      </c>
      <c r="B4" s="510"/>
      <c r="C4" s="510" t="s">
        <v>505</v>
      </c>
      <c r="D4" s="510" t="s">
        <v>363</v>
      </c>
      <c r="E4" s="510"/>
      <c r="F4" s="510"/>
      <c r="G4" s="510"/>
      <c r="H4" s="510" t="s">
        <v>506</v>
      </c>
      <c r="I4" s="510"/>
      <c r="J4" s="510"/>
      <c r="K4" s="510"/>
      <c r="L4" s="510" t="s">
        <v>12</v>
      </c>
    </row>
    <row r="5" spans="1:12" ht="32.25" customHeight="1">
      <c r="A5" s="510"/>
      <c r="B5" s="510"/>
      <c r="C5" s="510"/>
      <c r="D5" s="285" t="s">
        <v>337</v>
      </c>
      <c r="E5" s="285" t="s">
        <v>338</v>
      </c>
      <c r="F5" s="285" t="s">
        <v>339</v>
      </c>
      <c r="G5" s="285" t="s">
        <v>425</v>
      </c>
      <c r="H5" s="285" t="s">
        <v>5</v>
      </c>
      <c r="I5" s="285" t="s">
        <v>337</v>
      </c>
      <c r="J5" s="285" t="s">
        <v>339</v>
      </c>
      <c r="K5" s="285" t="s">
        <v>372</v>
      </c>
      <c r="L5" s="510"/>
    </row>
    <row r="6" spans="1:12">
      <c r="A6" s="285"/>
      <c r="B6" s="285" t="s">
        <v>431</v>
      </c>
      <c r="C6" s="285">
        <v>107602</v>
      </c>
      <c r="D6" s="285"/>
      <c r="E6" s="285"/>
      <c r="F6" s="285"/>
      <c r="G6" s="285"/>
      <c r="H6" s="285">
        <v>34432.639999999999</v>
      </c>
      <c r="I6" s="285">
        <v>12833</v>
      </c>
      <c r="J6" s="285">
        <v>2733.93</v>
      </c>
      <c r="K6" s="285">
        <v>18865.71</v>
      </c>
      <c r="L6" s="285"/>
    </row>
    <row r="7" spans="1:12">
      <c r="A7" s="510" t="s">
        <v>153</v>
      </c>
      <c r="B7" s="285" t="s">
        <v>154</v>
      </c>
      <c r="C7" s="285">
        <v>31976</v>
      </c>
      <c r="D7" s="285"/>
      <c r="E7" s="285"/>
      <c r="F7" s="285"/>
      <c r="G7" s="285"/>
      <c r="H7" s="285">
        <v>10232.32</v>
      </c>
      <c r="I7" s="285">
        <v>3713</v>
      </c>
      <c r="J7" s="285">
        <v>403.24</v>
      </c>
      <c r="K7" s="285">
        <v>6116.08</v>
      </c>
      <c r="L7" s="285"/>
    </row>
    <row r="8" spans="1:12">
      <c r="A8" s="510"/>
      <c r="B8" s="285" t="s">
        <v>346</v>
      </c>
      <c r="C8" s="285">
        <v>29650</v>
      </c>
      <c r="D8" s="285"/>
      <c r="E8" s="285"/>
      <c r="F8" s="285"/>
      <c r="G8" s="285"/>
      <c r="H8" s="285">
        <v>9488</v>
      </c>
      <c r="I8" s="285">
        <v>3443</v>
      </c>
      <c r="J8" s="285">
        <v>115</v>
      </c>
      <c r="K8" s="285">
        <v>5930</v>
      </c>
      <c r="L8" s="285"/>
    </row>
    <row r="9" spans="1:12">
      <c r="A9" s="510"/>
      <c r="B9" s="285" t="s">
        <v>155</v>
      </c>
      <c r="C9" s="285">
        <v>29650</v>
      </c>
      <c r="D9" s="285">
        <v>0.6</v>
      </c>
      <c r="E9" s="285">
        <v>0.4</v>
      </c>
      <c r="F9" s="285">
        <v>0</v>
      </c>
      <c r="G9" s="285">
        <v>1</v>
      </c>
      <c r="H9" s="285">
        <v>9488</v>
      </c>
      <c r="I9" s="285">
        <v>3443</v>
      </c>
      <c r="J9" s="285">
        <v>115</v>
      </c>
      <c r="K9" s="285">
        <v>5930</v>
      </c>
      <c r="L9" s="285"/>
    </row>
    <row r="10" spans="1:12">
      <c r="A10" s="510"/>
      <c r="B10" s="285" t="s">
        <v>164</v>
      </c>
      <c r="C10" s="285">
        <v>2326</v>
      </c>
      <c r="D10" s="285">
        <v>0.6</v>
      </c>
      <c r="E10" s="285">
        <v>0.4</v>
      </c>
      <c r="F10" s="285">
        <v>0.6</v>
      </c>
      <c r="G10" s="285">
        <v>0.4</v>
      </c>
      <c r="H10" s="285">
        <v>744.32</v>
      </c>
      <c r="I10" s="285">
        <v>270</v>
      </c>
      <c r="J10" s="285">
        <v>288.24</v>
      </c>
      <c r="K10" s="285">
        <v>186.08</v>
      </c>
      <c r="L10" s="285"/>
    </row>
    <row r="11" spans="1:12">
      <c r="A11" s="510" t="s">
        <v>166</v>
      </c>
      <c r="B11" s="285" t="s">
        <v>167</v>
      </c>
      <c r="C11" s="285">
        <v>6580</v>
      </c>
      <c r="D11" s="285"/>
      <c r="E11" s="285"/>
      <c r="F11" s="285"/>
      <c r="G11" s="285"/>
      <c r="H11" s="285">
        <v>2105.6</v>
      </c>
      <c r="I11" s="285">
        <v>764</v>
      </c>
      <c r="J11" s="285">
        <v>25.599999999999898</v>
      </c>
      <c r="K11" s="285">
        <v>1316</v>
      </c>
      <c r="L11" s="285"/>
    </row>
    <row r="12" spans="1:12">
      <c r="A12" s="510"/>
      <c r="B12" s="285" t="s">
        <v>347</v>
      </c>
      <c r="C12" s="285">
        <v>6580</v>
      </c>
      <c r="D12" s="285"/>
      <c r="E12" s="285"/>
      <c r="F12" s="285"/>
      <c r="G12" s="285"/>
      <c r="H12" s="285">
        <v>2105.6</v>
      </c>
      <c r="I12" s="285">
        <v>764</v>
      </c>
      <c r="J12" s="285">
        <v>25.599999999999898</v>
      </c>
      <c r="K12" s="285">
        <v>1316</v>
      </c>
      <c r="L12" s="285"/>
    </row>
    <row r="13" spans="1:12">
      <c r="A13" s="510"/>
      <c r="B13" s="285" t="s">
        <v>168</v>
      </c>
      <c r="C13" s="285">
        <v>6580</v>
      </c>
      <c r="D13" s="285">
        <v>0.6</v>
      </c>
      <c r="E13" s="285">
        <v>0.4</v>
      </c>
      <c r="F13" s="285">
        <v>0</v>
      </c>
      <c r="G13" s="285">
        <v>1</v>
      </c>
      <c r="H13" s="285">
        <v>2105.6</v>
      </c>
      <c r="I13" s="285">
        <v>764</v>
      </c>
      <c r="J13" s="285">
        <v>25.599999999999898</v>
      </c>
      <c r="K13" s="285">
        <v>1316</v>
      </c>
      <c r="L13" s="285"/>
    </row>
    <row r="14" spans="1:12">
      <c r="A14" s="510"/>
      <c r="B14" s="285" t="s">
        <v>173</v>
      </c>
      <c r="C14" s="285"/>
      <c r="D14" s="285">
        <v>0.6</v>
      </c>
      <c r="E14" s="285">
        <v>0.4</v>
      </c>
      <c r="F14" s="285">
        <v>0.65</v>
      </c>
      <c r="G14" s="285">
        <v>0.35</v>
      </c>
      <c r="H14" s="285">
        <v>0</v>
      </c>
      <c r="I14" s="285">
        <v>0</v>
      </c>
      <c r="J14" s="285">
        <v>0</v>
      </c>
      <c r="K14" s="285">
        <v>0</v>
      </c>
      <c r="L14" s="285"/>
    </row>
    <row r="15" spans="1:12">
      <c r="A15" s="510" t="s">
        <v>178</v>
      </c>
      <c r="B15" s="285" t="s">
        <v>179</v>
      </c>
      <c r="C15" s="285">
        <v>4027</v>
      </c>
      <c r="D15" s="285"/>
      <c r="E15" s="285"/>
      <c r="F15" s="285"/>
      <c r="G15" s="285"/>
      <c r="H15" s="285">
        <v>1288.6400000000001</v>
      </c>
      <c r="I15" s="285">
        <v>468</v>
      </c>
      <c r="J15" s="285">
        <v>15.24</v>
      </c>
      <c r="K15" s="285">
        <v>805.4</v>
      </c>
      <c r="L15" s="285"/>
    </row>
    <row r="16" spans="1:12">
      <c r="A16" s="510"/>
      <c r="B16" s="285" t="s">
        <v>348</v>
      </c>
      <c r="C16" s="285">
        <v>4027</v>
      </c>
      <c r="D16" s="285"/>
      <c r="E16" s="285"/>
      <c r="F16" s="285"/>
      <c r="G16" s="285"/>
      <c r="H16" s="285">
        <v>1288.6400000000001</v>
      </c>
      <c r="I16" s="285">
        <v>468</v>
      </c>
      <c r="J16" s="285">
        <v>15.24</v>
      </c>
      <c r="K16" s="285">
        <v>805.4</v>
      </c>
      <c r="L16" s="285"/>
    </row>
    <row r="17" spans="1:12">
      <c r="A17" s="510"/>
      <c r="B17" s="285" t="s">
        <v>180</v>
      </c>
      <c r="C17" s="285">
        <v>4027</v>
      </c>
      <c r="D17" s="285">
        <v>0.6</v>
      </c>
      <c r="E17" s="285">
        <v>0.4</v>
      </c>
      <c r="F17" s="285">
        <v>0</v>
      </c>
      <c r="G17" s="285">
        <v>1</v>
      </c>
      <c r="H17" s="285">
        <v>1288.6400000000001</v>
      </c>
      <c r="I17" s="285">
        <v>468</v>
      </c>
      <c r="J17" s="285">
        <v>15.24</v>
      </c>
      <c r="K17" s="285">
        <v>805.4</v>
      </c>
      <c r="L17" s="285"/>
    </row>
    <row r="18" spans="1:12">
      <c r="A18" s="510" t="s">
        <v>186</v>
      </c>
      <c r="B18" s="285" t="s">
        <v>187</v>
      </c>
      <c r="C18" s="285">
        <v>15874</v>
      </c>
      <c r="D18" s="285"/>
      <c r="E18" s="285"/>
      <c r="F18" s="285"/>
      <c r="G18" s="285"/>
      <c r="H18" s="285">
        <v>5079.68</v>
      </c>
      <c r="I18" s="285">
        <v>1843</v>
      </c>
      <c r="J18" s="285">
        <v>614.33000000000004</v>
      </c>
      <c r="K18" s="285">
        <v>2622.35</v>
      </c>
      <c r="L18" s="285"/>
    </row>
    <row r="19" spans="1:12">
      <c r="A19" s="510"/>
      <c r="B19" s="285" t="s">
        <v>349</v>
      </c>
      <c r="C19" s="285">
        <v>12191</v>
      </c>
      <c r="D19" s="285"/>
      <c r="E19" s="285"/>
      <c r="F19" s="285"/>
      <c r="G19" s="285"/>
      <c r="H19" s="285">
        <v>3901.12</v>
      </c>
      <c r="I19" s="285">
        <v>1415</v>
      </c>
      <c r="J19" s="285">
        <v>47.920000000000101</v>
      </c>
      <c r="K19" s="285">
        <v>2438.1999999999998</v>
      </c>
      <c r="L19" s="285"/>
    </row>
    <row r="20" spans="1:12">
      <c r="A20" s="510"/>
      <c r="B20" s="285" t="s">
        <v>188</v>
      </c>
      <c r="C20" s="285">
        <v>12191</v>
      </c>
      <c r="D20" s="285">
        <v>0.6</v>
      </c>
      <c r="E20" s="285">
        <v>0.4</v>
      </c>
      <c r="F20" s="285">
        <v>0</v>
      </c>
      <c r="G20" s="285">
        <v>1</v>
      </c>
      <c r="H20" s="285">
        <v>3901.12</v>
      </c>
      <c r="I20" s="285">
        <v>1415</v>
      </c>
      <c r="J20" s="285">
        <v>47.920000000000101</v>
      </c>
      <c r="K20" s="285">
        <v>2438.1999999999998</v>
      </c>
      <c r="L20" s="285"/>
    </row>
    <row r="21" spans="1:12">
      <c r="A21" s="510"/>
      <c r="B21" s="285" t="s">
        <v>195</v>
      </c>
      <c r="C21" s="285">
        <v>2188</v>
      </c>
      <c r="D21" s="285">
        <v>0.6</v>
      </c>
      <c r="E21" s="285">
        <v>0.4</v>
      </c>
      <c r="F21" s="285">
        <v>0.75</v>
      </c>
      <c r="G21" s="285">
        <v>0.25</v>
      </c>
      <c r="H21" s="285">
        <v>700.16</v>
      </c>
      <c r="I21" s="285">
        <v>254</v>
      </c>
      <c r="J21" s="285">
        <v>336.76</v>
      </c>
      <c r="K21" s="285">
        <v>109.4</v>
      </c>
      <c r="L21" s="285"/>
    </row>
    <row r="22" spans="1:12">
      <c r="A22" s="510"/>
      <c r="B22" s="285" t="s">
        <v>194</v>
      </c>
      <c r="C22" s="285">
        <v>1495</v>
      </c>
      <c r="D22" s="285">
        <v>0.6</v>
      </c>
      <c r="E22" s="285">
        <v>0.4</v>
      </c>
      <c r="F22" s="285">
        <v>0.75</v>
      </c>
      <c r="G22" s="285">
        <v>0.25</v>
      </c>
      <c r="H22" s="285">
        <v>478.4</v>
      </c>
      <c r="I22" s="285">
        <v>174</v>
      </c>
      <c r="J22" s="285">
        <v>229.65</v>
      </c>
      <c r="K22" s="285">
        <v>74.75</v>
      </c>
      <c r="L22" s="285"/>
    </row>
    <row r="23" spans="1:12">
      <c r="A23" s="510" t="s">
        <v>201</v>
      </c>
      <c r="B23" s="285" t="s">
        <v>202</v>
      </c>
      <c r="C23" s="285">
        <v>8501</v>
      </c>
      <c r="D23" s="285"/>
      <c r="E23" s="285"/>
      <c r="F23" s="285"/>
      <c r="G23" s="285"/>
      <c r="H23" s="285">
        <v>2720.32</v>
      </c>
      <c r="I23" s="285">
        <v>987</v>
      </c>
      <c r="J23" s="285">
        <v>257.76</v>
      </c>
      <c r="K23" s="285">
        <v>1475.56</v>
      </c>
      <c r="L23" s="285"/>
    </row>
    <row r="24" spans="1:12">
      <c r="A24" s="510"/>
      <c r="B24" s="285" t="s">
        <v>350</v>
      </c>
      <c r="C24" s="285">
        <v>7097</v>
      </c>
      <c r="D24" s="285"/>
      <c r="E24" s="285"/>
      <c r="F24" s="285"/>
      <c r="G24" s="285"/>
      <c r="H24" s="285">
        <v>2271.04</v>
      </c>
      <c r="I24" s="285">
        <v>824</v>
      </c>
      <c r="J24" s="285">
        <v>27.639999999999901</v>
      </c>
      <c r="K24" s="285">
        <v>1419.4</v>
      </c>
      <c r="L24" s="285"/>
    </row>
    <row r="25" spans="1:12">
      <c r="A25" s="510"/>
      <c r="B25" s="285" t="s">
        <v>203</v>
      </c>
      <c r="C25" s="285">
        <v>7097</v>
      </c>
      <c r="D25" s="285">
        <v>0.6</v>
      </c>
      <c r="E25" s="285">
        <v>0.4</v>
      </c>
      <c r="F25" s="285">
        <v>0</v>
      </c>
      <c r="G25" s="285">
        <v>1</v>
      </c>
      <c r="H25" s="285">
        <v>2271.04</v>
      </c>
      <c r="I25" s="285">
        <v>824</v>
      </c>
      <c r="J25" s="285">
        <v>27.639999999999901</v>
      </c>
      <c r="K25" s="285">
        <v>1419.4</v>
      </c>
      <c r="L25" s="285"/>
    </row>
    <row r="26" spans="1:12">
      <c r="A26" s="510"/>
      <c r="B26" s="285" t="s">
        <v>210</v>
      </c>
      <c r="C26" s="285">
        <v>1404</v>
      </c>
      <c r="D26" s="285">
        <v>0.6</v>
      </c>
      <c r="E26" s="285">
        <v>0.4</v>
      </c>
      <c r="F26" s="285">
        <v>0.8</v>
      </c>
      <c r="G26" s="285">
        <v>0.2</v>
      </c>
      <c r="H26" s="285">
        <v>449.28</v>
      </c>
      <c r="I26" s="285">
        <v>163</v>
      </c>
      <c r="J26" s="285">
        <v>230.12</v>
      </c>
      <c r="K26" s="285">
        <v>56.16</v>
      </c>
      <c r="L26" s="285"/>
    </row>
    <row r="27" spans="1:12">
      <c r="A27" s="510" t="s">
        <v>216</v>
      </c>
      <c r="B27" s="285" t="s">
        <v>217</v>
      </c>
      <c r="C27" s="285">
        <v>3543</v>
      </c>
      <c r="D27" s="285"/>
      <c r="E27" s="285"/>
      <c r="F27" s="285"/>
      <c r="G27" s="285"/>
      <c r="H27" s="285">
        <v>1133.76</v>
      </c>
      <c r="I27" s="285">
        <v>411</v>
      </c>
      <c r="J27" s="285">
        <v>14.1600000000001</v>
      </c>
      <c r="K27" s="285">
        <v>708.6</v>
      </c>
      <c r="L27" s="285"/>
    </row>
    <row r="28" spans="1:12">
      <c r="A28" s="510"/>
      <c r="B28" s="285" t="s">
        <v>351</v>
      </c>
      <c r="C28" s="285">
        <v>3543</v>
      </c>
      <c r="D28" s="285"/>
      <c r="E28" s="285"/>
      <c r="F28" s="285"/>
      <c r="G28" s="285"/>
      <c r="H28" s="285">
        <v>1133.76</v>
      </c>
      <c r="I28" s="285">
        <v>411</v>
      </c>
      <c r="J28" s="285">
        <v>14.1600000000001</v>
      </c>
      <c r="K28" s="285">
        <v>708.6</v>
      </c>
      <c r="L28" s="285"/>
    </row>
    <row r="29" spans="1:12">
      <c r="A29" s="510"/>
      <c r="B29" s="285" t="s">
        <v>218</v>
      </c>
      <c r="C29" s="285">
        <v>3543</v>
      </c>
      <c r="D29" s="285">
        <v>0.6</v>
      </c>
      <c r="E29" s="285">
        <v>0.4</v>
      </c>
      <c r="F29" s="285">
        <v>0</v>
      </c>
      <c r="G29" s="285">
        <v>1</v>
      </c>
      <c r="H29" s="285">
        <v>1133.76</v>
      </c>
      <c r="I29" s="285">
        <v>411</v>
      </c>
      <c r="J29" s="285">
        <v>14.1600000000001</v>
      </c>
      <c r="K29" s="285">
        <v>708.6</v>
      </c>
      <c r="L29" s="285"/>
    </row>
    <row r="30" spans="1:12">
      <c r="A30" s="510" t="s">
        <v>229</v>
      </c>
      <c r="B30" s="285" t="s">
        <v>230</v>
      </c>
      <c r="C30" s="285">
        <v>6648</v>
      </c>
      <c r="D30" s="285"/>
      <c r="E30" s="285"/>
      <c r="F30" s="285"/>
      <c r="G30" s="285"/>
      <c r="H30" s="285">
        <v>2127.36</v>
      </c>
      <c r="I30" s="285">
        <v>830</v>
      </c>
      <c r="J30" s="285">
        <v>418.55</v>
      </c>
      <c r="K30" s="285">
        <v>878.81</v>
      </c>
      <c r="L30" s="285"/>
    </row>
    <row r="31" spans="1:12">
      <c r="A31" s="510"/>
      <c r="B31" s="285" t="s">
        <v>352</v>
      </c>
      <c r="C31" s="285">
        <v>3557</v>
      </c>
      <c r="D31" s="285"/>
      <c r="E31" s="285"/>
      <c r="F31" s="285"/>
      <c r="G31" s="285"/>
      <c r="H31" s="285">
        <v>1138.24</v>
      </c>
      <c r="I31" s="285">
        <v>413</v>
      </c>
      <c r="J31" s="285">
        <v>13.84</v>
      </c>
      <c r="K31" s="285">
        <v>711.4</v>
      </c>
      <c r="L31" s="285"/>
    </row>
    <row r="32" spans="1:12">
      <c r="A32" s="510"/>
      <c r="B32" s="285" t="s">
        <v>231</v>
      </c>
      <c r="C32" s="285">
        <v>3557</v>
      </c>
      <c r="D32" s="285">
        <v>0.6</v>
      </c>
      <c r="E32" s="285">
        <v>0.4</v>
      </c>
      <c r="F32" s="285">
        <v>0</v>
      </c>
      <c r="G32" s="285">
        <v>1</v>
      </c>
      <c r="H32" s="285">
        <v>1138.24</v>
      </c>
      <c r="I32" s="285">
        <v>413</v>
      </c>
      <c r="J32" s="285">
        <v>13.84</v>
      </c>
      <c r="K32" s="285">
        <v>711.4</v>
      </c>
      <c r="L32" s="285"/>
    </row>
    <row r="33" spans="1:12">
      <c r="A33" s="510"/>
      <c r="B33" s="285" t="s">
        <v>237</v>
      </c>
      <c r="C33" s="285">
        <v>143</v>
      </c>
      <c r="D33" s="285">
        <v>0.8</v>
      </c>
      <c r="E33" s="285">
        <v>0.2</v>
      </c>
      <c r="F33" s="285">
        <v>0.7</v>
      </c>
      <c r="G33" s="285">
        <v>0.3</v>
      </c>
      <c r="H33" s="285">
        <v>45.76</v>
      </c>
      <c r="I33" s="285">
        <v>22</v>
      </c>
      <c r="J33" s="285">
        <v>16.899999999999999</v>
      </c>
      <c r="K33" s="285">
        <v>6.86</v>
      </c>
      <c r="L33" s="285"/>
    </row>
    <row r="34" spans="1:12">
      <c r="A34" s="510"/>
      <c r="B34" s="285" t="s">
        <v>240</v>
      </c>
      <c r="C34" s="285">
        <v>1361</v>
      </c>
      <c r="D34" s="285">
        <v>0.8</v>
      </c>
      <c r="E34" s="285">
        <v>0.2</v>
      </c>
      <c r="F34" s="285">
        <v>0.7</v>
      </c>
      <c r="G34" s="285">
        <v>0.3</v>
      </c>
      <c r="H34" s="285">
        <v>435.52</v>
      </c>
      <c r="I34" s="285">
        <v>211</v>
      </c>
      <c r="J34" s="285">
        <v>159.19</v>
      </c>
      <c r="K34" s="285">
        <v>65.33</v>
      </c>
      <c r="L34" s="285"/>
    </row>
    <row r="35" spans="1:12">
      <c r="A35" s="510"/>
      <c r="B35" s="285" t="s">
        <v>242</v>
      </c>
      <c r="C35" s="285">
        <v>1587</v>
      </c>
      <c r="D35" s="285">
        <v>0.6</v>
      </c>
      <c r="E35" s="285">
        <v>0.4</v>
      </c>
      <c r="F35" s="285">
        <v>0.7</v>
      </c>
      <c r="G35" s="285">
        <v>0.3</v>
      </c>
      <c r="H35" s="285">
        <v>507.84</v>
      </c>
      <c r="I35" s="285">
        <v>184</v>
      </c>
      <c r="J35" s="285">
        <v>228.62</v>
      </c>
      <c r="K35" s="285">
        <v>95.22</v>
      </c>
      <c r="L35" s="285"/>
    </row>
    <row r="36" spans="1:12">
      <c r="A36" s="510" t="s">
        <v>244</v>
      </c>
      <c r="B36" s="285" t="s">
        <v>245</v>
      </c>
      <c r="C36" s="285">
        <v>3153</v>
      </c>
      <c r="D36" s="285"/>
      <c r="E36" s="285"/>
      <c r="F36" s="285"/>
      <c r="G36" s="285"/>
      <c r="H36" s="285">
        <v>1008.96</v>
      </c>
      <c r="I36" s="285">
        <v>366</v>
      </c>
      <c r="J36" s="285">
        <v>48.6</v>
      </c>
      <c r="K36" s="285">
        <v>594.36</v>
      </c>
      <c r="L36" s="285"/>
    </row>
    <row r="37" spans="1:12">
      <c r="A37" s="510"/>
      <c r="B37" s="285" t="s">
        <v>353</v>
      </c>
      <c r="C37" s="285">
        <v>3153</v>
      </c>
      <c r="D37" s="285"/>
      <c r="E37" s="285"/>
      <c r="F37" s="285"/>
      <c r="G37" s="285"/>
      <c r="H37" s="285">
        <v>1008.96</v>
      </c>
      <c r="I37" s="285">
        <v>366</v>
      </c>
      <c r="J37" s="285">
        <v>48.6</v>
      </c>
      <c r="K37" s="285">
        <v>594.36</v>
      </c>
      <c r="L37" s="285"/>
    </row>
    <row r="38" spans="1:12">
      <c r="A38" s="510"/>
      <c r="B38" s="285" t="s">
        <v>246</v>
      </c>
      <c r="C38" s="285">
        <v>2851</v>
      </c>
      <c r="D38" s="285">
        <v>0.6</v>
      </c>
      <c r="E38" s="285">
        <v>0.4</v>
      </c>
      <c r="F38" s="285">
        <v>0</v>
      </c>
      <c r="G38" s="285">
        <v>1</v>
      </c>
      <c r="H38" s="285">
        <v>912.32</v>
      </c>
      <c r="I38" s="285">
        <v>331</v>
      </c>
      <c r="J38" s="285">
        <v>11.12</v>
      </c>
      <c r="K38" s="285">
        <v>570.20000000000005</v>
      </c>
      <c r="L38" s="285"/>
    </row>
    <row r="39" spans="1:12">
      <c r="A39" s="510"/>
      <c r="B39" s="285" t="s">
        <v>247</v>
      </c>
      <c r="C39" s="285">
        <v>302</v>
      </c>
      <c r="D39" s="285">
        <v>0.6</v>
      </c>
      <c r="E39" s="285">
        <v>0.4</v>
      </c>
      <c r="F39" s="285">
        <v>0.6</v>
      </c>
      <c r="G39" s="285">
        <v>0.4</v>
      </c>
      <c r="H39" s="285">
        <v>96.64</v>
      </c>
      <c r="I39" s="285">
        <v>35</v>
      </c>
      <c r="J39" s="285">
        <v>37.479999999999997</v>
      </c>
      <c r="K39" s="285">
        <v>24.16</v>
      </c>
      <c r="L39" s="285"/>
    </row>
    <row r="40" spans="1:12">
      <c r="A40" s="510" t="s">
        <v>251</v>
      </c>
      <c r="B40" s="285" t="s">
        <v>252</v>
      </c>
      <c r="C40" s="285">
        <v>3294</v>
      </c>
      <c r="D40" s="285"/>
      <c r="E40" s="285"/>
      <c r="F40" s="285"/>
      <c r="G40" s="285"/>
      <c r="H40" s="285">
        <v>1054.08</v>
      </c>
      <c r="I40" s="285">
        <v>396</v>
      </c>
      <c r="J40" s="285">
        <v>54.14</v>
      </c>
      <c r="K40" s="285">
        <v>603.94000000000005</v>
      </c>
      <c r="L40" s="285"/>
    </row>
    <row r="41" spans="1:12">
      <c r="A41" s="510"/>
      <c r="B41" s="285" t="s">
        <v>354</v>
      </c>
      <c r="C41" s="285">
        <v>2954</v>
      </c>
      <c r="D41" s="285"/>
      <c r="E41" s="285"/>
      <c r="F41" s="285"/>
      <c r="G41" s="285"/>
      <c r="H41" s="285">
        <v>945.28</v>
      </c>
      <c r="I41" s="285">
        <v>343</v>
      </c>
      <c r="J41" s="285">
        <v>11.48</v>
      </c>
      <c r="K41" s="285">
        <v>590.79999999999995</v>
      </c>
      <c r="L41" s="285"/>
    </row>
    <row r="42" spans="1:12">
      <c r="A42" s="510"/>
      <c r="B42" s="285" t="s">
        <v>253</v>
      </c>
      <c r="C42" s="285">
        <v>2954</v>
      </c>
      <c r="D42" s="285">
        <v>0.6</v>
      </c>
      <c r="E42" s="285">
        <v>0.4</v>
      </c>
      <c r="F42" s="285">
        <v>0</v>
      </c>
      <c r="G42" s="285">
        <v>1</v>
      </c>
      <c r="H42" s="285">
        <v>945.28</v>
      </c>
      <c r="I42" s="285">
        <v>343</v>
      </c>
      <c r="J42" s="285">
        <v>11.48</v>
      </c>
      <c r="K42" s="285">
        <v>590.79999999999995</v>
      </c>
      <c r="L42" s="285"/>
    </row>
    <row r="43" spans="1:12">
      <c r="A43" s="510"/>
      <c r="B43" s="285" t="s">
        <v>257</v>
      </c>
      <c r="C43" s="285">
        <v>141</v>
      </c>
      <c r="D43" s="285">
        <v>0.8</v>
      </c>
      <c r="E43" s="285">
        <v>0.2</v>
      </c>
      <c r="F43" s="285">
        <v>0.7</v>
      </c>
      <c r="G43" s="285">
        <v>0.3</v>
      </c>
      <c r="H43" s="285">
        <v>45.12</v>
      </c>
      <c r="I43" s="285">
        <v>22</v>
      </c>
      <c r="J43" s="285">
        <v>16.350000000000001</v>
      </c>
      <c r="K43" s="285">
        <v>6.77</v>
      </c>
      <c r="L43" s="285"/>
    </row>
    <row r="44" spans="1:12">
      <c r="A44" s="510"/>
      <c r="B44" s="285" t="s">
        <v>260</v>
      </c>
      <c r="C44" s="285">
        <v>199</v>
      </c>
      <c r="D44" s="285">
        <v>0.8</v>
      </c>
      <c r="E44" s="285">
        <v>0.2</v>
      </c>
      <c r="F44" s="285">
        <v>0.8</v>
      </c>
      <c r="G44" s="285">
        <v>0.2</v>
      </c>
      <c r="H44" s="285">
        <v>63.68</v>
      </c>
      <c r="I44" s="285">
        <v>31</v>
      </c>
      <c r="J44" s="285">
        <v>26.31</v>
      </c>
      <c r="K44" s="285">
        <v>6.37</v>
      </c>
      <c r="L44" s="285"/>
    </row>
    <row r="45" spans="1:12">
      <c r="A45" s="510" t="s">
        <v>261</v>
      </c>
      <c r="B45" s="285" t="s">
        <v>262</v>
      </c>
      <c r="C45" s="285">
        <v>8057</v>
      </c>
      <c r="D45" s="285"/>
      <c r="E45" s="285"/>
      <c r="F45" s="285"/>
      <c r="G45" s="285"/>
      <c r="H45" s="285">
        <v>2578.2399999999998</v>
      </c>
      <c r="I45" s="285">
        <v>1007</v>
      </c>
      <c r="J45" s="285">
        <v>268.95999999999998</v>
      </c>
      <c r="K45" s="285">
        <v>1302.28</v>
      </c>
      <c r="L45" s="285"/>
    </row>
    <row r="46" spans="1:12">
      <c r="A46" s="510"/>
      <c r="B46" s="285" t="s">
        <v>355</v>
      </c>
      <c r="C46" s="285">
        <v>6217</v>
      </c>
      <c r="D46" s="285"/>
      <c r="E46" s="285"/>
      <c r="F46" s="285"/>
      <c r="G46" s="285"/>
      <c r="H46" s="285">
        <v>1989.44</v>
      </c>
      <c r="I46" s="285">
        <v>722</v>
      </c>
      <c r="J46" s="285">
        <v>24.04</v>
      </c>
      <c r="K46" s="285">
        <v>1243.4000000000001</v>
      </c>
      <c r="L46" s="285"/>
    </row>
    <row r="47" spans="1:12">
      <c r="A47" s="510"/>
      <c r="B47" s="285" t="s">
        <v>263</v>
      </c>
      <c r="C47" s="285">
        <v>6217</v>
      </c>
      <c r="D47" s="285">
        <v>0.6</v>
      </c>
      <c r="E47" s="285">
        <v>0.4</v>
      </c>
      <c r="F47" s="285">
        <v>0</v>
      </c>
      <c r="G47" s="285">
        <v>1</v>
      </c>
      <c r="H47" s="285">
        <v>1989.44</v>
      </c>
      <c r="I47" s="285">
        <v>722</v>
      </c>
      <c r="J47" s="285">
        <v>24.04</v>
      </c>
      <c r="K47" s="285">
        <v>1243.4000000000001</v>
      </c>
      <c r="L47" s="285"/>
    </row>
    <row r="48" spans="1:12">
      <c r="A48" s="510"/>
      <c r="B48" s="285" t="s">
        <v>269</v>
      </c>
      <c r="C48" s="285">
        <v>1244</v>
      </c>
      <c r="D48" s="285">
        <v>0.8</v>
      </c>
      <c r="E48" s="285">
        <v>0.2</v>
      </c>
      <c r="F48" s="285">
        <v>0.8</v>
      </c>
      <c r="G48" s="285">
        <v>0.2</v>
      </c>
      <c r="H48" s="285">
        <v>398.08</v>
      </c>
      <c r="I48" s="285">
        <v>193</v>
      </c>
      <c r="J48" s="285">
        <v>165.27</v>
      </c>
      <c r="K48" s="285">
        <v>39.81</v>
      </c>
      <c r="L48" s="285"/>
    </row>
    <row r="49" spans="1:12">
      <c r="A49" s="510"/>
      <c r="B49" s="285" t="s">
        <v>274</v>
      </c>
      <c r="C49" s="285">
        <v>596</v>
      </c>
      <c r="D49" s="285">
        <v>0.8</v>
      </c>
      <c r="E49" s="285">
        <v>0.2</v>
      </c>
      <c r="F49" s="285">
        <v>0.8</v>
      </c>
      <c r="G49" s="285">
        <v>0.2</v>
      </c>
      <c r="H49" s="285">
        <v>190.72</v>
      </c>
      <c r="I49" s="285">
        <v>92</v>
      </c>
      <c r="J49" s="285">
        <v>79.650000000000006</v>
      </c>
      <c r="K49" s="285">
        <v>19.07</v>
      </c>
      <c r="L49" s="285"/>
    </row>
    <row r="50" spans="1:12">
      <c r="A50" s="510" t="s">
        <v>277</v>
      </c>
      <c r="B50" s="285" t="s">
        <v>278</v>
      </c>
      <c r="C50" s="285">
        <v>4315</v>
      </c>
      <c r="D50" s="285"/>
      <c r="E50" s="285"/>
      <c r="F50" s="285"/>
      <c r="G50" s="285"/>
      <c r="H50" s="285">
        <v>1380.8</v>
      </c>
      <c r="I50" s="285">
        <v>501</v>
      </c>
      <c r="J50" s="285">
        <v>16.8</v>
      </c>
      <c r="K50" s="285">
        <v>863</v>
      </c>
      <c r="L50" s="285"/>
    </row>
    <row r="51" spans="1:12">
      <c r="A51" s="510"/>
      <c r="B51" s="285" t="s">
        <v>356</v>
      </c>
      <c r="C51" s="285">
        <v>4315</v>
      </c>
      <c r="D51" s="285"/>
      <c r="E51" s="285"/>
      <c r="F51" s="285"/>
      <c r="G51" s="285"/>
      <c r="H51" s="285">
        <v>1380.8</v>
      </c>
      <c r="I51" s="285">
        <v>501</v>
      </c>
      <c r="J51" s="285">
        <v>16.8</v>
      </c>
      <c r="K51" s="285">
        <v>863</v>
      </c>
      <c r="L51" s="285"/>
    </row>
    <row r="52" spans="1:12">
      <c r="A52" s="510"/>
      <c r="B52" s="285" t="s">
        <v>279</v>
      </c>
      <c r="C52" s="285">
        <v>4315</v>
      </c>
      <c r="D52" s="285">
        <v>0.6</v>
      </c>
      <c r="E52" s="285">
        <v>0.4</v>
      </c>
      <c r="F52" s="285">
        <v>0</v>
      </c>
      <c r="G52" s="285">
        <v>1</v>
      </c>
      <c r="H52" s="285">
        <v>1380.8</v>
      </c>
      <c r="I52" s="285">
        <v>501</v>
      </c>
      <c r="J52" s="285">
        <v>16.8</v>
      </c>
      <c r="K52" s="285">
        <v>863</v>
      </c>
      <c r="L52" s="285"/>
    </row>
    <row r="53" spans="1:12">
      <c r="A53" s="510" t="s">
        <v>291</v>
      </c>
      <c r="B53" s="285" t="s">
        <v>292</v>
      </c>
      <c r="C53" s="285">
        <v>7691</v>
      </c>
      <c r="D53" s="285"/>
      <c r="E53" s="285"/>
      <c r="F53" s="285"/>
      <c r="G53" s="285"/>
      <c r="H53" s="285">
        <v>2461.12</v>
      </c>
      <c r="I53" s="285">
        <v>1044</v>
      </c>
      <c r="J53" s="285">
        <v>474.15</v>
      </c>
      <c r="K53" s="285">
        <v>942.97</v>
      </c>
      <c r="L53" s="285"/>
    </row>
    <row r="54" spans="1:12">
      <c r="A54" s="510"/>
      <c r="B54" s="285" t="s">
        <v>358</v>
      </c>
      <c r="C54" s="285">
        <v>3775</v>
      </c>
      <c r="D54" s="285"/>
      <c r="E54" s="285"/>
      <c r="F54" s="285"/>
      <c r="G54" s="285"/>
      <c r="H54" s="285">
        <v>1208</v>
      </c>
      <c r="I54" s="285">
        <v>438</v>
      </c>
      <c r="J54" s="285">
        <v>15</v>
      </c>
      <c r="K54" s="285">
        <v>755</v>
      </c>
      <c r="L54" s="285"/>
    </row>
    <row r="55" spans="1:12">
      <c r="A55" s="510"/>
      <c r="B55" s="285" t="s">
        <v>293</v>
      </c>
      <c r="C55" s="285">
        <v>3775</v>
      </c>
      <c r="D55" s="285">
        <v>0.6</v>
      </c>
      <c r="E55" s="285">
        <v>0.4</v>
      </c>
      <c r="F55" s="285">
        <v>0</v>
      </c>
      <c r="G55" s="285">
        <v>1</v>
      </c>
      <c r="H55" s="285">
        <v>1208</v>
      </c>
      <c r="I55" s="285">
        <v>438</v>
      </c>
      <c r="J55" s="285">
        <v>15</v>
      </c>
      <c r="K55" s="285">
        <v>755</v>
      </c>
      <c r="L55" s="285"/>
    </row>
    <row r="56" spans="1:12">
      <c r="A56" s="510"/>
      <c r="B56" s="285" t="s">
        <v>297</v>
      </c>
      <c r="C56" s="285">
        <v>3916</v>
      </c>
      <c r="D56" s="285">
        <v>0.8</v>
      </c>
      <c r="E56" s="285">
        <v>0.2</v>
      </c>
      <c r="F56" s="285">
        <v>0.7</v>
      </c>
      <c r="G56" s="285">
        <v>0.3</v>
      </c>
      <c r="H56" s="285">
        <v>1253.1199999999999</v>
      </c>
      <c r="I56" s="285">
        <v>606</v>
      </c>
      <c r="J56" s="285">
        <v>459.15</v>
      </c>
      <c r="K56" s="285">
        <v>187.97</v>
      </c>
      <c r="L56" s="285"/>
    </row>
    <row r="57" spans="1:12">
      <c r="A57" s="510" t="s">
        <v>300</v>
      </c>
      <c r="B57" s="285" t="s">
        <v>301</v>
      </c>
      <c r="C57" s="285">
        <v>2777</v>
      </c>
      <c r="D57" s="285"/>
      <c r="E57" s="285"/>
      <c r="F57" s="285"/>
      <c r="G57" s="285"/>
      <c r="H57" s="285">
        <v>888.64</v>
      </c>
      <c r="I57" s="285">
        <v>322</v>
      </c>
      <c r="J57" s="285">
        <v>11.239999999999901</v>
      </c>
      <c r="K57" s="285">
        <v>555.4</v>
      </c>
      <c r="L57" s="285"/>
    </row>
    <row r="58" spans="1:12">
      <c r="A58" s="510"/>
      <c r="B58" s="285" t="s">
        <v>359</v>
      </c>
      <c r="C58" s="285">
        <v>2777</v>
      </c>
      <c r="D58" s="285"/>
      <c r="E58" s="285"/>
      <c r="F58" s="285"/>
      <c r="G58" s="285"/>
      <c r="H58" s="285">
        <v>888.64</v>
      </c>
      <c r="I58" s="285">
        <v>322</v>
      </c>
      <c r="J58" s="285">
        <v>11.239999999999901</v>
      </c>
      <c r="K58" s="285">
        <v>555.4</v>
      </c>
      <c r="L58" s="285"/>
    </row>
    <row r="59" spans="1:12">
      <c r="A59" s="510"/>
      <c r="B59" s="285" t="s">
        <v>302</v>
      </c>
      <c r="C59" s="285">
        <v>2777</v>
      </c>
      <c r="D59" s="285">
        <v>0.6</v>
      </c>
      <c r="E59" s="285">
        <v>0.4</v>
      </c>
      <c r="F59" s="285">
        <v>0</v>
      </c>
      <c r="G59" s="285">
        <v>1</v>
      </c>
      <c r="H59" s="285">
        <v>888.64</v>
      </c>
      <c r="I59" s="285">
        <v>322</v>
      </c>
      <c r="J59" s="285">
        <v>11.239999999999901</v>
      </c>
      <c r="K59" s="285">
        <v>555.4</v>
      </c>
      <c r="L59" s="285"/>
    </row>
    <row r="60" spans="1:12">
      <c r="A60" s="510" t="s">
        <v>316</v>
      </c>
      <c r="B60" s="285" t="s">
        <v>317</v>
      </c>
      <c r="C60" s="285">
        <v>1166</v>
      </c>
      <c r="D60" s="285"/>
      <c r="E60" s="285"/>
      <c r="F60" s="285"/>
      <c r="G60" s="285"/>
      <c r="H60" s="285">
        <v>373.12</v>
      </c>
      <c r="I60" s="285">
        <v>181</v>
      </c>
      <c r="J60" s="285">
        <v>111.16</v>
      </c>
      <c r="K60" s="285">
        <v>80.959999999999994</v>
      </c>
      <c r="L60" s="285"/>
    </row>
    <row r="61" spans="1:12">
      <c r="A61" s="510"/>
      <c r="B61" s="285" t="s">
        <v>318</v>
      </c>
      <c r="C61" s="285">
        <v>341</v>
      </c>
      <c r="D61" s="285">
        <v>0.8</v>
      </c>
      <c r="E61" s="285">
        <v>0.2</v>
      </c>
      <c r="F61" s="285">
        <v>0</v>
      </c>
      <c r="G61" s="285">
        <v>1</v>
      </c>
      <c r="H61" s="285">
        <v>109.12</v>
      </c>
      <c r="I61" s="285">
        <v>53</v>
      </c>
      <c r="J61" s="285">
        <v>1.56</v>
      </c>
      <c r="K61" s="285">
        <v>54.56</v>
      </c>
      <c r="L61" s="285"/>
    </row>
    <row r="62" spans="1:12">
      <c r="A62" s="510"/>
      <c r="B62" s="285" t="s">
        <v>326</v>
      </c>
      <c r="C62" s="285">
        <v>825</v>
      </c>
      <c r="D62" s="285">
        <v>0.8</v>
      </c>
      <c r="E62" s="285">
        <v>0.2</v>
      </c>
      <c r="F62" s="285">
        <v>0.8</v>
      </c>
      <c r="G62" s="285">
        <v>0.2</v>
      </c>
      <c r="H62" s="285">
        <v>264</v>
      </c>
      <c r="I62" s="285">
        <v>128</v>
      </c>
      <c r="J62" s="285">
        <v>109.6</v>
      </c>
      <c r="K62" s="285">
        <v>26.4</v>
      </c>
      <c r="L62" s="285"/>
    </row>
    <row r="64" spans="1:12" ht="21.75" hidden="1" customHeight="1">
      <c r="B64" s="283">
        <v>1</v>
      </c>
      <c r="C64" s="283">
        <v>2</v>
      </c>
      <c r="D64" s="283">
        <v>3</v>
      </c>
      <c r="E64" s="283">
        <v>4</v>
      </c>
      <c r="F64" s="283">
        <v>5</v>
      </c>
      <c r="G64" s="283">
        <v>6</v>
      </c>
      <c r="H64" s="283">
        <v>11</v>
      </c>
      <c r="I64" s="283">
        <v>12</v>
      </c>
      <c r="J64" s="283">
        <v>13</v>
      </c>
      <c r="K64" s="283">
        <v>14</v>
      </c>
    </row>
    <row r="65" spans="9:9" hidden="1"/>
    <row r="66" spans="9:9" hidden="1">
      <c r="I66" s="283" t="e">
        <f>#REF!/#REF!</f>
        <v>#REF!</v>
      </c>
    </row>
  </sheetData>
  <mergeCells count="21">
    <mergeCell ref="A53:A56"/>
    <mergeCell ref="A57:A59"/>
    <mergeCell ref="A60:A62"/>
    <mergeCell ref="C4:C5"/>
    <mergeCell ref="L4:L5"/>
    <mergeCell ref="A4:B5"/>
    <mergeCell ref="A30:A35"/>
    <mergeCell ref="A36:A39"/>
    <mergeCell ref="A40:A44"/>
    <mergeCell ref="A45:A49"/>
    <mergeCell ref="A50:A52"/>
    <mergeCell ref="A11:A14"/>
    <mergeCell ref="A15:A17"/>
    <mergeCell ref="A18:A22"/>
    <mergeCell ref="A23:A26"/>
    <mergeCell ref="A27:A29"/>
    <mergeCell ref="A7:A10"/>
    <mergeCell ref="A2:K2"/>
    <mergeCell ref="J3:K3"/>
    <mergeCell ref="D4:G4"/>
    <mergeCell ref="H4:K4"/>
  </mergeCells>
  <phoneticPr fontId="144" type="noConversion"/>
  <pageMargins left="0.70866141732283505" right="0.70866141732283505" top="0.74803149606299202" bottom="0.74803149606299202" header="0.31496062992126" footer="0.31496062992126"/>
  <pageSetup paperSize="9" scale="75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F78"/>
  <sheetViews>
    <sheetView workbookViewId="0">
      <selection activeCell="O10" sqref="O10"/>
    </sheetView>
  </sheetViews>
  <sheetFormatPr defaultColWidth="8.875" defaultRowHeight="14.25"/>
  <cols>
    <col min="1" max="1" width="12.375" style="252" customWidth="1"/>
    <col min="2" max="2" width="23.375" style="252" customWidth="1"/>
    <col min="3" max="3" width="11.375" style="254" customWidth="1"/>
    <col min="4" max="4" width="9.375" style="254" customWidth="1"/>
    <col min="5" max="5" width="9.75" style="254" customWidth="1"/>
    <col min="6" max="6" width="9.25" style="254" customWidth="1"/>
    <col min="7" max="8" width="10.125" style="254" customWidth="1"/>
    <col min="9" max="9" width="8.5" style="254" customWidth="1"/>
    <col min="10" max="11" width="10.25" style="254" customWidth="1"/>
    <col min="12" max="12" width="8.75" style="267" customWidth="1"/>
    <col min="13" max="13" width="15.5" style="252" customWidth="1"/>
    <col min="14" max="22" width="10" style="252" customWidth="1"/>
    <col min="23" max="239" width="8.875" style="252"/>
    <col min="240" max="240" width="8.5" style="252" customWidth="1"/>
    <col min="241" max="241" width="23.375" style="252" customWidth="1"/>
    <col min="242" max="242" width="8.5" style="252" customWidth="1"/>
    <col min="243" max="243" width="11.375" style="252" customWidth="1"/>
    <col min="244" max="244" width="9.375" style="252" customWidth="1"/>
    <col min="245" max="245" width="9.75" style="252" customWidth="1"/>
    <col min="246" max="246" width="9.25" style="252" customWidth="1"/>
    <col min="247" max="248" width="10.125" style="252" customWidth="1"/>
    <col min="249" max="250" width="8.5" style="252" customWidth="1"/>
    <col min="251" max="251" width="7.375" style="252" customWidth="1"/>
    <col min="252" max="252" width="8.25" style="252" customWidth="1"/>
    <col min="253" max="253" width="9.375" style="252" customWidth="1"/>
    <col min="254" max="254" width="8.875" style="252" hidden="1" customWidth="1"/>
    <col min="255" max="255" width="9.375" style="252" customWidth="1"/>
    <col min="256" max="256" width="8.5" style="252" customWidth="1"/>
    <col min="257" max="257" width="9.375" style="252" customWidth="1"/>
    <col min="258" max="258" width="7.375" style="252" customWidth="1"/>
    <col min="259" max="259" width="7.125" style="252" customWidth="1"/>
    <col min="260" max="260" width="9" style="252" customWidth="1"/>
    <col min="261" max="261" width="9.125" style="252" customWidth="1"/>
    <col min="262" max="262" width="8.625" style="252" customWidth="1"/>
    <col min="263" max="263" width="8.75" style="252" customWidth="1"/>
    <col min="264" max="264" width="11.75" style="252" customWidth="1"/>
    <col min="265" max="266" width="12.5" style="252" customWidth="1"/>
    <col min="267" max="278" width="10" style="252" customWidth="1"/>
    <col min="279" max="495" width="8.875" style="252"/>
    <col min="496" max="496" width="8.5" style="252" customWidth="1"/>
    <col min="497" max="497" width="23.375" style="252" customWidth="1"/>
    <col min="498" max="498" width="8.5" style="252" customWidth="1"/>
    <col min="499" max="499" width="11.375" style="252" customWidth="1"/>
    <col min="500" max="500" width="9.375" style="252" customWidth="1"/>
    <col min="501" max="501" width="9.75" style="252" customWidth="1"/>
    <col min="502" max="502" width="9.25" style="252" customWidth="1"/>
    <col min="503" max="504" width="10.125" style="252" customWidth="1"/>
    <col min="505" max="506" width="8.5" style="252" customWidth="1"/>
    <col min="507" max="507" width="7.375" style="252" customWidth="1"/>
    <col min="508" max="508" width="8.25" style="252" customWidth="1"/>
    <col min="509" max="509" width="9.375" style="252" customWidth="1"/>
    <col min="510" max="510" width="8.875" style="252" hidden="1" customWidth="1"/>
    <col min="511" max="511" width="9.375" style="252" customWidth="1"/>
    <col min="512" max="512" width="8.5" style="252" customWidth="1"/>
    <col min="513" max="513" width="9.375" style="252" customWidth="1"/>
    <col min="514" max="514" width="7.375" style="252" customWidth="1"/>
    <col min="515" max="515" width="7.125" style="252" customWidth="1"/>
    <col min="516" max="516" width="9" style="252" customWidth="1"/>
    <col min="517" max="517" width="9.125" style="252" customWidth="1"/>
    <col min="518" max="518" width="8.625" style="252" customWidth="1"/>
    <col min="519" max="519" width="8.75" style="252" customWidth="1"/>
    <col min="520" max="520" width="11.75" style="252" customWidth="1"/>
    <col min="521" max="522" width="12.5" style="252" customWidth="1"/>
    <col min="523" max="534" width="10" style="252" customWidth="1"/>
    <col min="535" max="751" width="8.875" style="252"/>
    <col min="752" max="752" width="8.5" style="252" customWidth="1"/>
    <col min="753" max="753" width="23.375" style="252" customWidth="1"/>
    <col min="754" max="754" width="8.5" style="252" customWidth="1"/>
    <col min="755" max="755" width="11.375" style="252" customWidth="1"/>
    <col min="756" max="756" width="9.375" style="252" customWidth="1"/>
    <col min="757" max="757" width="9.75" style="252" customWidth="1"/>
    <col min="758" max="758" width="9.25" style="252" customWidth="1"/>
    <col min="759" max="760" width="10.125" style="252" customWidth="1"/>
    <col min="761" max="762" width="8.5" style="252" customWidth="1"/>
    <col min="763" max="763" width="7.375" style="252" customWidth="1"/>
    <col min="764" max="764" width="8.25" style="252" customWidth="1"/>
    <col min="765" max="765" width="9.375" style="252" customWidth="1"/>
    <col min="766" max="766" width="8.875" style="252" hidden="1" customWidth="1"/>
    <col min="767" max="767" width="9.375" style="252" customWidth="1"/>
    <col min="768" max="768" width="8.5" style="252" customWidth="1"/>
    <col min="769" max="769" width="9.375" style="252" customWidth="1"/>
    <col min="770" max="770" width="7.375" style="252" customWidth="1"/>
    <col min="771" max="771" width="7.125" style="252" customWidth="1"/>
    <col min="772" max="772" width="9" style="252" customWidth="1"/>
    <col min="773" max="773" width="9.125" style="252" customWidth="1"/>
    <col min="774" max="774" width="8.625" style="252" customWidth="1"/>
    <col min="775" max="775" width="8.75" style="252" customWidth="1"/>
    <col min="776" max="776" width="11.75" style="252" customWidth="1"/>
    <col min="777" max="778" width="12.5" style="252" customWidth="1"/>
    <col min="779" max="790" width="10" style="252" customWidth="1"/>
    <col min="791" max="1007" width="8.875" style="252"/>
    <col min="1008" max="1008" width="8.5" style="252" customWidth="1"/>
    <col min="1009" max="1009" width="23.375" style="252" customWidth="1"/>
    <col min="1010" max="1010" width="8.5" style="252" customWidth="1"/>
    <col min="1011" max="1011" width="11.375" style="252" customWidth="1"/>
    <col min="1012" max="1012" width="9.375" style="252" customWidth="1"/>
    <col min="1013" max="1013" width="9.75" style="252" customWidth="1"/>
    <col min="1014" max="1014" width="9.25" style="252" customWidth="1"/>
    <col min="1015" max="1016" width="10.125" style="252" customWidth="1"/>
    <col min="1017" max="1018" width="8.5" style="252" customWidth="1"/>
    <col min="1019" max="1019" width="7.375" style="252" customWidth="1"/>
    <col min="1020" max="1020" width="8.25" style="252" customWidth="1"/>
    <col min="1021" max="1021" width="9.375" style="252" customWidth="1"/>
    <col min="1022" max="1022" width="8.875" style="252" hidden="1" customWidth="1"/>
    <col min="1023" max="1023" width="9.375" style="252" customWidth="1"/>
    <col min="1024" max="1024" width="8.5" style="252" customWidth="1"/>
    <col min="1025" max="1025" width="9.375" style="252" customWidth="1"/>
    <col min="1026" max="1026" width="7.375" style="252" customWidth="1"/>
    <col min="1027" max="1027" width="7.125" style="252" customWidth="1"/>
    <col min="1028" max="1028" width="9" style="252" customWidth="1"/>
    <col min="1029" max="1029" width="9.125" style="252" customWidth="1"/>
    <col min="1030" max="1030" width="8.625" style="252" customWidth="1"/>
    <col min="1031" max="1031" width="8.75" style="252" customWidth="1"/>
    <col min="1032" max="1032" width="11.75" style="252" customWidth="1"/>
    <col min="1033" max="1034" width="12.5" style="252" customWidth="1"/>
    <col min="1035" max="1046" width="10" style="252" customWidth="1"/>
    <col min="1047" max="1263" width="8.875" style="252"/>
    <col min="1264" max="1264" width="8.5" style="252" customWidth="1"/>
    <col min="1265" max="1265" width="23.375" style="252" customWidth="1"/>
    <col min="1266" max="1266" width="8.5" style="252" customWidth="1"/>
    <col min="1267" max="1267" width="11.375" style="252" customWidth="1"/>
    <col min="1268" max="1268" width="9.375" style="252" customWidth="1"/>
    <col min="1269" max="1269" width="9.75" style="252" customWidth="1"/>
    <col min="1270" max="1270" width="9.25" style="252" customWidth="1"/>
    <col min="1271" max="1272" width="10.125" style="252" customWidth="1"/>
    <col min="1273" max="1274" width="8.5" style="252" customWidth="1"/>
    <col min="1275" max="1275" width="7.375" style="252" customWidth="1"/>
    <col min="1276" max="1276" width="8.25" style="252" customWidth="1"/>
    <col min="1277" max="1277" width="9.375" style="252" customWidth="1"/>
    <col min="1278" max="1278" width="8.875" style="252" hidden="1" customWidth="1"/>
    <col min="1279" max="1279" width="9.375" style="252" customWidth="1"/>
    <col min="1280" max="1280" width="8.5" style="252" customWidth="1"/>
    <col min="1281" max="1281" width="9.375" style="252" customWidth="1"/>
    <col min="1282" max="1282" width="7.375" style="252" customWidth="1"/>
    <col min="1283" max="1283" width="7.125" style="252" customWidth="1"/>
    <col min="1284" max="1284" width="9" style="252" customWidth="1"/>
    <col min="1285" max="1285" width="9.125" style="252" customWidth="1"/>
    <col min="1286" max="1286" width="8.625" style="252" customWidth="1"/>
    <col min="1287" max="1287" width="8.75" style="252" customWidth="1"/>
    <col min="1288" max="1288" width="11.75" style="252" customWidth="1"/>
    <col min="1289" max="1290" width="12.5" style="252" customWidth="1"/>
    <col min="1291" max="1302" width="10" style="252" customWidth="1"/>
    <col min="1303" max="1519" width="8.875" style="252"/>
    <col min="1520" max="1520" width="8.5" style="252" customWidth="1"/>
    <col min="1521" max="1521" width="23.375" style="252" customWidth="1"/>
    <col min="1522" max="1522" width="8.5" style="252" customWidth="1"/>
    <col min="1523" max="1523" width="11.375" style="252" customWidth="1"/>
    <col min="1524" max="1524" width="9.375" style="252" customWidth="1"/>
    <col min="1525" max="1525" width="9.75" style="252" customWidth="1"/>
    <col min="1526" max="1526" width="9.25" style="252" customWidth="1"/>
    <col min="1527" max="1528" width="10.125" style="252" customWidth="1"/>
    <col min="1529" max="1530" width="8.5" style="252" customWidth="1"/>
    <col min="1531" max="1531" width="7.375" style="252" customWidth="1"/>
    <col min="1532" max="1532" width="8.25" style="252" customWidth="1"/>
    <col min="1533" max="1533" width="9.375" style="252" customWidth="1"/>
    <col min="1534" max="1534" width="8.875" style="252" hidden="1" customWidth="1"/>
    <col min="1535" max="1535" width="9.375" style="252" customWidth="1"/>
    <col min="1536" max="1536" width="8.5" style="252" customWidth="1"/>
    <col min="1537" max="1537" width="9.375" style="252" customWidth="1"/>
    <col min="1538" max="1538" width="7.375" style="252" customWidth="1"/>
    <col min="1539" max="1539" width="7.125" style="252" customWidth="1"/>
    <col min="1540" max="1540" width="9" style="252" customWidth="1"/>
    <col min="1541" max="1541" width="9.125" style="252" customWidth="1"/>
    <col min="1542" max="1542" width="8.625" style="252" customWidth="1"/>
    <col min="1543" max="1543" width="8.75" style="252" customWidth="1"/>
    <col min="1544" max="1544" width="11.75" style="252" customWidth="1"/>
    <col min="1545" max="1546" width="12.5" style="252" customWidth="1"/>
    <col min="1547" max="1558" width="10" style="252" customWidth="1"/>
    <col min="1559" max="1775" width="8.875" style="252"/>
    <col min="1776" max="1776" width="8.5" style="252" customWidth="1"/>
    <col min="1777" max="1777" width="23.375" style="252" customWidth="1"/>
    <col min="1778" max="1778" width="8.5" style="252" customWidth="1"/>
    <col min="1779" max="1779" width="11.375" style="252" customWidth="1"/>
    <col min="1780" max="1780" width="9.375" style="252" customWidth="1"/>
    <col min="1781" max="1781" width="9.75" style="252" customWidth="1"/>
    <col min="1782" max="1782" width="9.25" style="252" customWidth="1"/>
    <col min="1783" max="1784" width="10.125" style="252" customWidth="1"/>
    <col min="1785" max="1786" width="8.5" style="252" customWidth="1"/>
    <col min="1787" max="1787" width="7.375" style="252" customWidth="1"/>
    <col min="1788" max="1788" width="8.25" style="252" customWidth="1"/>
    <col min="1789" max="1789" width="9.375" style="252" customWidth="1"/>
    <col min="1790" max="1790" width="8.875" style="252" hidden="1" customWidth="1"/>
    <col min="1791" max="1791" width="9.375" style="252" customWidth="1"/>
    <col min="1792" max="1792" width="8.5" style="252" customWidth="1"/>
    <col min="1793" max="1793" width="9.375" style="252" customWidth="1"/>
    <col min="1794" max="1794" width="7.375" style="252" customWidth="1"/>
    <col min="1795" max="1795" width="7.125" style="252" customWidth="1"/>
    <col min="1796" max="1796" width="9" style="252" customWidth="1"/>
    <col min="1797" max="1797" width="9.125" style="252" customWidth="1"/>
    <col min="1798" max="1798" width="8.625" style="252" customWidth="1"/>
    <col min="1799" max="1799" width="8.75" style="252" customWidth="1"/>
    <col min="1800" max="1800" width="11.75" style="252" customWidth="1"/>
    <col min="1801" max="1802" width="12.5" style="252" customWidth="1"/>
    <col min="1803" max="1814" width="10" style="252" customWidth="1"/>
    <col min="1815" max="2031" width="8.875" style="252"/>
    <col min="2032" max="2032" width="8.5" style="252" customWidth="1"/>
    <col min="2033" max="2033" width="23.375" style="252" customWidth="1"/>
    <col min="2034" max="2034" width="8.5" style="252" customWidth="1"/>
    <col min="2035" max="2035" width="11.375" style="252" customWidth="1"/>
    <col min="2036" max="2036" width="9.375" style="252" customWidth="1"/>
    <col min="2037" max="2037" width="9.75" style="252" customWidth="1"/>
    <col min="2038" max="2038" width="9.25" style="252" customWidth="1"/>
    <col min="2039" max="2040" width="10.125" style="252" customWidth="1"/>
    <col min="2041" max="2042" width="8.5" style="252" customWidth="1"/>
    <col min="2043" max="2043" width="7.375" style="252" customWidth="1"/>
    <col min="2044" max="2044" width="8.25" style="252" customWidth="1"/>
    <col min="2045" max="2045" width="9.375" style="252" customWidth="1"/>
    <col min="2046" max="2046" width="8.875" style="252" hidden="1" customWidth="1"/>
    <col min="2047" max="2047" width="9.375" style="252" customWidth="1"/>
    <col min="2048" max="2048" width="8.5" style="252" customWidth="1"/>
    <col min="2049" max="2049" width="9.375" style="252" customWidth="1"/>
    <col min="2050" max="2050" width="7.375" style="252" customWidth="1"/>
    <col min="2051" max="2051" width="7.125" style="252" customWidth="1"/>
    <col min="2052" max="2052" width="9" style="252" customWidth="1"/>
    <col min="2053" max="2053" width="9.125" style="252" customWidth="1"/>
    <col min="2054" max="2054" width="8.625" style="252" customWidth="1"/>
    <col min="2055" max="2055" width="8.75" style="252" customWidth="1"/>
    <col min="2056" max="2056" width="11.75" style="252" customWidth="1"/>
    <col min="2057" max="2058" width="12.5" style="252" customWidth="1"/>
    <col min="2059" max="2070" width="10" style="252" customWidth="1"/>
    <col min="2071" max="2287" width="8.875" style="252"/>
    <col min="2288" max="2288" width="8.5" style="252" customWidth="1"/>
    <col min="2289" max="2289" width="23.375" style="252" customWidth="1"/>
    <col min="2290" max="2290" width="8.5" style="252" customWidth="1"/>
    <col min="2291" max="2291" width="11.375" style="252" customWidth="1"/>
    <col min="2292" max="2292" width="9.375" style="252" customWidth="1"/>
    <col min="2293" max="2293" width="9.75" style="252" customWidth="1"/>
    <col min="2294" max="2294" width="9.25" style="252" customWidth="1"/>
    <col min="2295" max="2296" width="10.125" style="252" customWidth="1"/>
    <col min="2297" max="2298" width="8.5" style="252" customWidth="1"/>
    <col min="2299" max="2299" width="7.375" style="252" customWidth="1"/>
    <col min="2300" max="2300" width="8.25" style="252" customWidth="1"/>
    <col min="2301" max="2301" width="9.375" style="252" customWidth="1"/>
    <col min="2302" max="2302" width="8.875" style="252" hidden="1" customWidth="1"/>
    <col min="2303" max="2303" width="9.375" style="252" customWidth="1"/>
    <col min="2304" max="2304" width="8.5" style="252" customWidth="1"/>
    <col min="2305" max="2305" width="9.375" style="252" customWidth="1"/>
    <col min="2306" max="2306" width="7.375" style="252" customWidth="1"/>
    <col min="2307" max="2307" width="7.125" style="252" customWidth="1"/>
    <col min="2308" max="2308" width="9" style="252" customWidth="1"/>
    <col min="2309" max="2309" width="9.125" style="252" customWidth="1"/>
    <col min="2310" max="2310" width="8.625" style="252" customWidth="1"/>
    <col min="2311" max="2311" width="8.75" style="252" customWidth="1"/>
    <col min="2312" max="2312" width="11.75" style="252" customWidth="1"/>
    <col min="2313" max="2314" width="12.5" style="252" customWidth="1"/>
    <col min="2315" max="2326" width="10" style="252" customWidth="1"/>
    <col min="2327" max="2543" width="8.875" style="252"/>
    <col min="2544" max="2544" width="8.5" style="252" customWidth="1"/>
    <col min="2545" max="2545" width="23.375" style="252" customWidth="1"/>
    <col min="2546" max="2546" width="8.5" style="252" customWidth="1"/>
    <col min="2547" max="2547" width="11.375" style="252" customWidth="1"/>
    <col min="2548" max="2548" width="9.375" style="252" customWidth="1"/>
    <col min="2549" max="2549" width="9.75" style="252" customWidth="1"/>
    <col min="2550" max="2550" width="9.25" style="252" customWidth="1"/>
    <col min="2551" max="2552" width="10.125" style="252" customWidth="1"/>
    <col min="2553" max="2554" width="8.5" style="252" customWidth="1"/>
    <col min="2555" max="2555" width="7.375" style="252" customWidth="1"/>
    <col min="2556" max="2556" width="8.25" style="252" customWidth="1"/>
    <col min="2557" max="2557" width="9.375" style="252" customWidth="1"/>
    <col min="2558" max="2558" width="8.875" style="252" hidden="1" customWidth="1"/>
    <col min="2559" max="2559" width="9.375" style="252" customWidth="1"/>
    <col min="2560" max="2560" width="8.5" style="252" customWidth="1"/>
    <col min="2561" max="2561" width="9.375" style="252" customWidth="1"/>
    <col min="2562" max="2562" width="7.375" style="252" customWidth="1"/>
    <col min="2563" max="2563" width="7.125" style="252" customWidth="1"/>
    <col min="2564" max="2564" width="9" style="252" customWidth="1"/>
    <col min="2565" max="2565" width="9.125" style="252" customWidth="1"/>
    <col min="2566" max="2566" width="8.625" style="252" customWidth="1"/>
    <col min="2567" max="2567" width="8.75" style="252" customWidth="1"/>
    <col min="2568" max="2568" width="11.75" style="252" customWidth="1"/>
    <col min="2569" max="2570" width="12.5" style="252" customWidth="1"/>
    <col min="2571" max="2582" width="10" style="252" customWidth="1"/>
    <col min="2583" max="2799" width="8.875" style="252"/>
    <col min="2800" max="2800" width="8.5" style="252" customWidth="1"/>
    <col min="2801" max="2801" width="23.375" style="252" customWidth="1"/>
    <col min="2802" max="2802" width="8.5" style="252" customWidth="1"/>
    <col min="2803" max="2803" width="11.375" style="252" customWidth="1"/>
    <col min="2804" max="2804" width="9.375" style="252" customWidth="1"/>
    <col min="2805" max="2805" width="9.75" style="252" customWidth="1"/>
    <col min="2806" max="2806" width="9.25" style="252" customWidth="1"/>
    <col min="2807" max="2808" width="10.125" style="252" customWidth="1"/>
    <col min="2809" max="2810" width="8.5" style="252" customWidth="1"/>
    <col min="2811" max="2811" width="7.375" style="252" customWidth="1"/>
    <col min="2812" max="2812" width="8.25" style="252" customWidth="1"/>
    <col min="2813" max="2813" width="9.375" style="252" customWidth="1"/>
    <col min="2814" max="2814" width="8.875" style="252" hidden="1" customWidth="1"/>
    <col min="2815" max="2815" width="9.375" style="252" customWidth="1"/>
    <col min="2816" max="2816" width="8.5" style="252" customWidth="1"/>
    <col min="2817" max="2817" width="9.375" style="252" customWidth="1"/>
    <col min="2818" max="2818" width="7.375" style="252" customWidth="1"/>
    <col min="2819" max="2819" width="7.125" style="252" customWidth="1"/>
    <col min="2820" max="2820" width="9" style="252" customWidth="1"/>
    <col min="2821" max="2821" width="9.125" style="252" customWidth="1"/>
    <col min="2822" max="2822" width="8.625" style="252" customWidth="1"/>
    <col min="2823" max="2823" width="8.75" style="252" customWidth="1"/>
    <col min="2824" max="2824" width="11.75" style="252" customWidth="1"/>
    <col min="2825" max="2826" width="12.5" style="252" customWidth="1"/>
    <col min="2827" max="2838" width="10" style="252" customWidth="1"/>
    <col min="2839" max="3055" width="8.875" style="252"/>
    <col min="3056" max="3056" width="8.5" style="252" customWidth="1"/>
    <col min="3057" max="3057" width="23.375" style="252" customWidth="1"/>
    <col min="3058" max="3058" width="8.5" style="252" customWidth="1"/>
    <col min="3059" max="3059" width="11.375" style="252" customWidth="1"/>
    <col min="3060" max="3060" width="9.375" style="252" customWidth="1"/>
    <col min="3061" max="3061" width="9.75" style="252" customWidth="1"/>
    <col min="3062" max="3062" width="9.25" style="252" customWidth="1"/>
    <col min="3063" max="3064" width="10.125" style="252" customWidth="1"/>
    <col min="3065" max="3066" width="8.5" style="252" customWidth="1"/>
    <col min="3067" max="3067" width="7.375" style="252" customWidth="1"/>
    <col min="3068" max="3068" width="8.25" style="252" customWidth="1"/>
    <col min="3069" max="3069" width="9.375" style="252" customWidth="1"/>
    <col min="3070" max="3070" width="8.875" style="252" hidden="1" customWidth="1"/>
    <col min="3071" max="3071" width="9.375" style="252" customWidth="1"/>
    <col min="3072" max="3072" width="8.5" style="252" customWidth="1"/>
    <col min="3073" max="3073" width="9.375" style="252" customWidth="1"/>
    <col min="3074" max="3074" width="7.375" style="252" customWidth="1"/>
    <col min="3075" max="3075" width="7.125" style="252" customWidth="1"/>
    <col min="3076" max="3076" width="9" style="252" customWidth="1"/>
    <col min="3077" max="3077" width="9.125" style="252" customWidth="1"/>
    <col min="3078" max="3078" width="8.625" style="252" customWidth="1"/>
    <col min="3079" max="3079" width="8.75" style="252" customWidth="1"/>
    <col min="3080" max="3080" width="11.75" style="252" customWidth="1"/>
    <col min="3081" max="3082" width="12.5" style="252" customWidth="1"/>
    <col min="3083" max="3094" width="10" style="252" customWidth="1"/>
    <col min="3095" max="3311" width="8.875" style="252"/>
    <col min="3312" max="3312" width="8.5" style="252" customWidth="1"/>
    <col min="3313" max="3313" width="23.375" style="252" customWidth="1"/>
    <col min="3314" max="3314" width="8.5" style="252" customWidth="1"/>
    <col min="3315" max="3315" width="11.375" style="252" customWidth="1"/>
    <col min="3316" max="3316" width="9.375" style="252" customWidth="1"/>
    <col min="3317" max="3317" width="9.75" style="252" customWidth="1"/>
    <col min="3318" max="3318" width="9.25" style="252" customWidth="1"/>
    <col min="3319" max="3320" width="10.125" style="252" customWidth="1"/>
    <col min="3321" max="3322" width="8.5" style="252" customWidth="1"/>
    <col min="3323" max="3323" width="7.375" style="252" customWidth="1"/>
    <col min="3324" max="3324" width="8.25" style="252" customWidth="1"/>
    <col min="3325" max="3325" width="9.375" style="252" customWidth="1"/>
    <col min="3326" max="3326" width="8.875" style="252" hidden="1" customWidth="1"/>
    <col min="3327" max="3327" width="9.375" style="252" customWidth="1"/>
    <col min="3328" max="3328" width="8.5" style="252" customWidth="1"/>
    <col min="3329" max="3329" width="9.375" style="252" customWidth="1"/>
    <col min="3330" max="3330" width="7.375" style="252" customWidth="1"/>
    <col min="3331" max="3331" width="7.125" style="252" customWidth="1"/>
    <col min="3332" max="3332" width="9" style="252" customWidth="1"/>
    <col min="3333" max="3333" width="9.125" style="252" customWidth="1"/>
    <col min="3334" max="3334" width="8.625" style="252" customWidth="1"/>
    <col min="3335" max="3335" width="8.75" style="252" customWidth="1"/>
    <col min="3336" max="3336" width="11.75" style="252" customWidth="1"/>
    <col min="3337" max="3338" width="12.5" style="252" customWidth="1"/>
    <col min="3339" max="3350" width="10" style="252" customWidth="1"/>
    <col min="3351" max="3567" width="8.875" style="252"/>
    <col min="3568" max="3568" width="8.5" style="252" customWidth="1"/>
    <col min="3569" max="3569" width="23.375" style="252" customWidth="1"/>
    <col min="3570" max="3570" width="8.5" style="252" customWidth="1"/>
    <col min="3571" max="3571" width="11.375" style="252" customWidth="1"/>
    <col min="3572" max="3572" width="9.375" style="252" customWidth="1"/>
    <col min="3573" max="3573" width="9.75" style="252" customWidth="1"/>
    <col min="3574" max="3574" width="9.25" style="252" customWidth="1"/>
    <col min="3575" max="3576" width="10.125" style="252" customWidth="1"/>
    <col min="3577" max="3578" width="8.5" style="252" customWidth="1"/>
    <col min="3579" max="3579" width="7.375" style="252" customWidth="1"/>
    <col min="3580" max="3580" width="8.25" style="252" customWidth="1"/>
    <col min="3581" max="3581" width="9.375" style="252" customWidth="1"/>
    <col min="3582" max="3582" width="8.875" style="252" hidden="1" customWidth="1"/>
    <col min="3583" max="3583" width="9.375" style="252" customWidth="1"/>
    <col min="3584" max="3584" width="8.5" style="252" customWidth="1"/>
    <col min="3585" max="3585" width="9.375" style="252" customWidth="1"/>
    <col min="3586" max="3586" width="7.375" style="252" customWidth="1"/>
    <col min="3587" max="3587" width="7.125" style="252" customWidth="1"/>
    <col min="3588" max="3588" width="9" style="252" customWidth="1"/>
    <col min="3589" max="3589" width="9.125" style="252" customWidth="1"/>
    <col min="3590" max="3590" width="8.625" style="252" customWidth="1"/>
    <col min="3591" max="3591" width="8.75" style="252" customWidth="1"/>
    <col min="3592" max="3592" width="11.75" style="252" customWidth="1"/>
    <col min="3593" max="3594" width="12.5" style="252" customWidth="1"/>
    <col min="3595" max="3606" width="10" style="252" customWidth="1"/>
    <col min="3607" max="3823" width="8.875" style="252"/>
    <col min="3824" max="3824" width="8.5" style="252" customWidth="1"/>
    <col min="3825" max="3825" width="23.375" style="252" customWidth="1"/>
    <col min="3826" max="3826" width="8.5" style="252" customWidth="1"/>
    <col min="3827" max="3827" width="11.375" style="252" customWidth="1"/>
    <col min="3828" max="3828" width="9.375" style="252" customWidth="1"/>
    <col min="3829" max="3829" width="9.75" style="252" customWidth="1"/>
    <col min="3830" max="3830" width="9.25" style="252" customWidth="1"/>
    <col min="3831" max="3832" width="10.125" style="252" customWidth="1"/>
    <col min="3833" max="3834" width="8.5" style="252" customWidth="1"/>
    <col min="3835" max="3835" width="7.375" style="252" customWidth="1"/>
    <col min="3836" max="3836" width="8.25" style="252" customWidth="1"/>
    <col min="3837" max="3837" width="9.375" style="252" customWidth="1"/>
    <col min="3838" max="3838" width="8.875" style="252" hidden="1" customWidth="1"/>
    <col min="3839" max="3839" width="9.375" style="252" customWidth="1"/>
    <col min="3840" max="3840" width="8.5" style="252" customWidth="1"/>
    <col min="3841" max="3841" width="9.375" style="252" customWidth="1"/>
    <col min="3842" max="3842" width="7.375" style="252" customWidth="1"/>
    <col min="3843" max="3843" width="7.125" style="252" customWidth="1"/>
    <col min="3844" max="3844" width="9" style="252" customWidth="1"/>
    <col min="3845" max="3845" width="9.125" style="252" customWidth="1"/>
    <col min="3846" max="3846" width="8.625" style="252" customWidth="1"/>
    <col min="3847" max="3847" width="8.75" style="252" customWidth="1"/>
    <col min="3848" max="3848" width="11.75" style="252" customWidth="1"/>
    <col min="3849" max="3850" width="12.5" style="252" customWidth="1"/>
    <col min="3851" max="3862" width="10" style="252" customWidth="1"/>
    <col min="3863" max="4079" width="8.875" style="252"/>
    <col min="4080" max="4080" width="8.5" style="252" customWidth="1"/>
    <col min="4081" max="4081" width="23.375" style="252" customWidth="1"/>
    <col min="4082" max="4082" width="8.5" style="252" customWidth="1"/>
    <col min="4083" max="4083" width="11.375" style="252" customWidth="1"/>
    <col min="4084" max="4084" width="9.375" style="252" customWidth="1"/>
    <col min="4085" max="4085" width="9.75" style="252" customWidth="1"/>
    <col min="4086" max="4086" width="9.25" style="252" customWidth="1"/>
    <col min="4087" max="4088" width="10.125" style="252" customWidth="1"/>
    <col min="4089" max="4090" width="8.5" style="252" customWidth="1"/>
    <col min="4091" max="4091" width="7.375" style="252" customWidth="1"/>
    <col min="4092" max="4092" width="8.25" style="252" customWidth="1"/>
    <col min="4093" max="4093" width="9.375" style="252" customWidth="1"/>
    <col min="4094" max="4094" width="8.875" style="252" hidden="1" customWidth="1"/>
    <col min="4095" max="4095" width="9.375" style="252" customWidth="1"/>
    <col min="4096" max="4096" width="8.5" style="252" customWidth="1"/>
    <col min="4097" max="4097" width="9.375" style="252" customWidth="1"/>
    <col min="4098" max="4098" width="7.375" style="252" customWidth="1"/>
    <col min="4099" max="4099" width="7.125" style="252" customWidth="1"/>
    <col min="4100" max="4100" width="9" style="252" customWidth="1"/>
    <col min="4101" max="4101" width="9.125" style="252" customWidth="1"/>
    <col min="4102" max="4102" width="8.625" style="252" customWidth="1"/>
    <col min="4103" max="4103" width="8.75" style="252" customWidth="1"/>
    <col min="4104" max="4104" width="11.75" style="252" customWidth="1"/>
    <col min="4105" max="4106" width="12.5" style="252" customWidth="1"/>
    <col min="4107" max="4118" width="10" style="252" customWidth="1"/>
    <col min="4119" max="4335" width="8.875" style="252"/>
    <col min="4336" max="4336" width="8.5" style="252" customWidth="1"/>
    <col min="4337" max="4337" width="23.375" style="252" customWidth="1"/>
    <col min="4338" max="4338" width="8.5" style="252" customWidth="1"/>
    <col min="4339" max="4339" width="11.375" style="252" customWidth="1"/>
    <col min="4340" max="4340" width="9.375" style="252" customWidth="1"/>
    <col min="4341" max="4341" width="9.75" style="252" customWidth="1"/>
    <col min="4342" max="4342" width="9.25" style="252" customWidth="1"/>
    <col min="4343" max="4344" width="10.125" style="252" customWidth="1"/>
    <col min="4345" max="4346" width="8.5" style="252" customWidth="1"/>
    <col min="4347" max="4347" width="7.375" style="252" customWidth="1"/>
    <col min="4348" max="4348" width="8.25" style="252" customWidth="1"/>
    <col min="4349" max="4349" width="9.375" style="252" customWidth="1"/>
    <col min="4350" max="4350" width="8.875" style="252" hidden="1" customWidth="1"/>
    <col min="4351" max="4351" width="9.375" style="252" customWidth="1"/>
    <col min="4352" max="4352" width="8.5" style="252" customWidth="1"/>
    <col min="4353" max="4353" width="9.375" style="252" customWidth="1"/>
    <col min="4354" max="4354" width="7.375" style="252" customWidth="1"/>
    <col min="4355" max="4355" width="7.125" style="252" customWidth="1"/>
    <col min="4356" max="4356" width="9" style="252" customWidth="1"/>
    <col min="4357" max="4357" width="9.125" style="252" customWidth="1"/>
    <col min="4358" max="4358" width="8.625" style="252" customWidth="1"/>
    <col min="4359" max="4359" width="8.75" style="252" customWidth="1"/>
    <col min="4360" max="4360" width="11.75" style="252" customWidth="1"/>
    <col min="4361" max="4362" width="12.5" style="252" customWidth="1"/>
    <col min="4363" max="4374" width="10" style="252" customWidth="1"/>
    <col min="4375" max="4591" width="8.875" style="252"/>
    <col min="4592" max="4592" width="8.5" style="252" customWidth="1"/>
    <col min="4593" max="4593" width="23.375" style="252" customWidth="1"/>
    <col min="4594" max="4594" width="8.5" style="252" customWidth="1"/>
    <col min="4595" max="4595" width="11.375" style="252" customWidth="1"/>
    <col min="4596" max="4596" width="9.375" style="252" customWidth="1"/>
    <col min="4597" max="4597" width="9.75" style="252" customWidth="1"/>
    <col min="4598" max="4598" width="9.25" style="252" customWidth="1"/>
    <col min="4599" max="4600" width="10.125" style="252" customWidth="1"/>
    <col min="4601" max="4602" width="8.5" style="252" customWidth="1"/>
    <col min="4603" max="4603" width="7.375" style="252" customWidth="1"/>
    <col min="4604" max="4604" width="8.25" style="252" customWidth="1"/>
    <col min="4605" max="4605" width="9.375" style="252" customWidth="1"/>
    <col min="4606" max="4606" width="8.875" style="252" hidden="1" customWidth="1"/>
    <col min="4607" max="4607" width="9.375" style="252" customWidth="1"/>
    <col min="4608" max="4608" width="8.5" style="252" customWidth="1"/>
    <col min="4609" max="4609" width="9.375" style="252" customWidth="1"/>
    <col min="4610" max="4610" width="7.375" style="252" customWidth="1"/>
    <col min="4611" max="4611" width="7.125" style="252" customWidth="1"/>
    <col min="4612" max="4612" width="9" style="252" customWidth="1"/>
    <col min="4613" max="4613" width="9.125" style="252" customWidth="1"/>
    <col min="4614" max="4614" width="8.625" style="252" customWidth="1"/>
    <col min="4615" max="4615" width="8.75" style="252" customWidth="1"/>
    <col min="4616" max="4616" width="11.75" style="252" customWidth="1"/>
    <col min="4617" max="4618" width="12.5" style="252" customWidth="1"/>
    <col min="4619" max="4630" width="10" style="252" customWidth="1"/>
    <col min="4631" max="4847" width="8.875" style="252"/>
    <col min="4848" max="4848" width="8.5" style="252" customWidth="1"/>
    <col min="4849" max="4849" width="23.375" style="252" customWidth="1"/>
    <col min="4850" max="4850" width="8.5" style="252" customWidth="1"/>
    <col min="4851" max="4851" width="11.375" style="252" customWidth="1"/>
    <col min="4852" max="4852" width="9.375" style="252" customWidth="1"/>
    <col min="4853" max="4853" width="9.75" style="252" customWidth="1"/>
    <col min="4854" max="4854" width="9.25" style="252" customWidth="1"/>
    <col min="4855" max="4856" width="10.125" style="252" customWidth="1"/>
    <col min="4857" max="4858" width="8.5" style="252" customWidth="1"/>
    <col min="4859" max="4859" width="7.375" style="252" customWidth="1"/>
    <col min="4860" max="4860" width="8.25" style="252" customWidth="1"/>
    <col min="4861" max="4861" width="9.375" style="252" customWidth="1"/>
    <col min="4862" max="4862" width="8.875" style="252" hidden="1" customWidth="1"/>
    <col min="4863" max="4863" width="9.375" style="252" customWidth="1"/>
    <col min="4864" max="4864" width="8.5" style="252" customWidth="1"/>
    <col min="4865" max="4865" width="9.375" style="252" customWidth="1"/>
    <col min="4866" max="4866" width="7.375" style="252" customWidth="1"/>
    <col min="4867" max="4867" width="7.125" style="252" customWidth="1"/>
    <col min="4868" max="4868" width="9" style="252" customWidth="1"/>
    <col min="4869" max="4869" width="9.125" style="252" customWidth="1"/>
    <col min="4870" max="4870" width="8.625" style="252" customWidth="1"/>
    <col min="4871" max="4871" width="8.75" style="252" customWidth="1"/>
    <col min="4872" max="4872" width="11.75" style="252" customWidth="1"/>
    <col min="4873" max="4874" width="12.5" style="252" customWidth="1"/>
    <col min="4875" max="4886" width="10" style="252" customWidth="1"/>
    <col min="4887" max="5103" width="8.875" style="252"/>
    <col min="5104" max="5104" width="8.5" style="252" customWidth="1"/>
    <col min="5105" max="5105" width="23.375" style="252" customWidth="1"/>
    <col min="5106" max="5106" width="8.5" style="252" customWidth="1"/>
    <col min="5107" max="5107" width="11.375" style="252" customWidth="1"/>
    <col min="5108" max="5108" width="9.375" style="252" customWidth="1"/>
    <col min="5109" max="5109" width="9.75" style="252" customWidth="1"/>
    <col min="5110" max="5110" width="9.25" style="252" customWidth="1"/>
    <col min="5111" max="5112" width="10.125" style="252" customWidth="1"/>
    <col min="5113" max="5114" width="8.5" style="252" customWidth="1"/>
    <col min="5115" max="5115" width="7.375" style="252" customWidth="1"/>
    <col min="5116" max="5116" width="8.25" style="252" customWidth="1"/>
    <col min="5117" max="5117" width="9.375" style="252" customWidth="1"/>
    <col min="5118" max="5118" width="8.875" style="252" hidden="1" customWidth="1"/>
    <col min="5119" max="5119" width="9.375" style="252" customWidth="1"/>
    <col min="5120" max="5120" width="8.5" style="252" customWidth="1"/>
    <col min="5121" max="5121" width="9.375" style="252" customWidth="1"/>
    <col min="5122" max="5122" width="7.375" style="252" customWidth="1"/>
    <col min="5123" max="5123" width="7.125" style="252" customWidth="1"/>
    <col min="5124" max="5124" width="9" style="252" customWidth="1"/>
    <col min="5125" max="5125" width="9.125" style="252" customWidth="1"/>
    <col min="5126" max="5126" width="8.625" style="252" customWidth="1"/>
    <col min="5127" max="5127" width="8.75" style="252" customWidth="1"/>
    <col min="5128" max="5128" width="11.75" style="252" customWidth="1"/>
    <col min="5129" max="5130" width="12.5" style="252" customWidth="1"/>
    <col min="5131" max="5142" width="10" style="252" customWidth="1"/>
    <col min="5143" max="5359" width="8.875" style="252"/>
    <col min="5360" max="5360" width="8.5" style="252" customWidth="1"/>
    <col min="5361" max="5361" width="23.375" style="252" customWidth="1"/>
    <col min="5362" max="5362" width="8.5" style="252" customWidth="1"/>
    <col min="5363" max="5363" width="11.375" style="252" customWidth="1"/>
    <col min="5364" max="5364" width="9.375" style="252" customWidth="1"/>
    <col min="5365" max="5365" width="9.75" style="252" customWidth="1"/>
    <col min="5366" max="5366" width="9.25" style="252" customWidth="1"/>
    <col min="5367" max="5368" width="10.125" style="252" customWidth="1"/>
    <col min="5369" max="5370" width="8.5" style="252" customWidth="1"/>
    <col min="5371" max="5371" width="7.375" style="252" customWidth="1"/>
    <col min="5372" max="5372" width="8.25" style="252" customWidth="1"/>
    <col min="5373" max="5373" width="9.375" style="252" customWidth="1"/>
    <col min="5374" max="5374" width="8.875" style="252" hidden="1" customWidth="1"/>
    <col min="5375" max="5375" width="9.375" style="252" customWidth="1"/>
    <col min="5376" max="5376" width="8.5" style="252" customWidth="1"/>
    <col min="5377" max="5377" width="9.375" style="252" customWidth="1"/>
    <col min="5378" max="5378" width="7.375" style="252" customWidth="1"/>
    <col min="5379" max="5379" width="7.125" style="252" customWidth="1"/>
    <col min="5380" max="5380" width="9" style="252" customWidth="1"/>
    <col min="5381" max="5381" width="9.125" style="252" customWidth="1"/>
    <col min="5382" max="5382" width="8.625" style="252" customWidth="1"/>
    <col min="5383" max="5383" width="8.75" style="252" customWidth="1"/>
    <col min="5384" max="5384" width="11.75" style="252" customWidth="1"/>
    <col min="5385" max="5386" width="12.5" style="252" customWidth="1"/>
    <col min="5387" max="5398" width="10" style="252" customWidth="1"/>
    <col min="5399" max="5615" width="8.875" style="252"/>
    <col min="5616" max="5616" width="8.5" style="252" customWidth="1"/>
    <col min="5617" max="5617" width="23.375" style="252" customWidth="1"/>
    <col min="5618" max="5618" width="8.5" style="252" customWidth="1"/>
    <col min="5619" max="5619" width="11.375" style="252" customWidth="1"/>
    <col min="5620" max="5620" width="9.375" style="252" customWidth="1"/>
    <col min="5621" max="5621" width="9.75" style="252" customWidth="1"/>
    <col min="5622" max="5622" width="9.25" style="252" customWidth="1"/>
    <col min="5623" max="5624" width="10.125" style="252" customWidth="1"/>
    <col min="5625" max="5626" width="8.5" style="252" customWidth="1"/>
    <col min="5627" max="5627" width="7.375" style="252" customWidth="1"/>
    <col min="5628" max="5628" width="8.25" style="252" customWidth="1"/>
    <col min="5629" max="5629" width="9.375" style="252" customWidth="1"/>
    <col min="5630" max="5630" width="8.875" style="252" hidden="1" customWidth="1"/>
    <col min="5631" max="5631" width="9.375" style="252" customWidth="1"/>
    <col min="5632" max="5632" width="8.5" style="252" customWidth="1"/>
    <col min="5633" max="5633" width="9.375" style="252" customWidth="1"/>
    <col min="5634" max="5634" width="7.375" style="252" customWidth="1"/>
    <col min="5635" max="5635" width="7.125" style="252" customWidth="1"/>
    <col min="5636" max="5636" width="9" style="252" customWidth="1"/>
    <col min="5637" max="5637" width="9.125" style="252" customWidth="1"/>
    <col min="5638" max="5638" width="8.625" style="252" customWidth="1"/>
    <col min="5639" max="5639" width="8.75" style="252" customWidth="1"/>
    <col min="5640" max="5640" width="11.75" style="252" customWidth="1"/>
    <col min="5641" max="5642" width="12.5" style="252" customWidth="1"/>
    <col min="5643" max="5654" width="10" style="252" customWidth="1"/>
    <col min="5655" max="5871" width="8.875" style="252"/>
    <col min="5872" max="5872" width="8.5" style="252" customWidth="1"/>
    <col min="5873" max="5873" width="23.375" style="252" customWidth="1"/>
    <col min="5874" max="5874" width="8.5" style="252" customWidth="1"/>
    <col min="5875" max="5875" width="11.375" style="252" customWidth="1"/>
    <col min="5876" max="5876" width="9.375" style="252" customWidth="1"/>
    <col min="5877" max="5877" width="9.75" style="252" customWidth="1"/>
    <col min="5878" max="5878" width="9.25" style="252" customWidth="1"/>
    <col min="5879" max="5880" width="10.125" style="252" customWidth="1"/>
    <col min="5881" max="5882" width="8.5" style="252" customWidth="1"/>
    <col min="5883" max="5883" width="7.375" style="252" customWidth="1"/>
    <col min="5884" max="5884" width="8.25" style="252" customWidth="1"/>
    <col min="5885" max="5885" width="9.375" style="252" customWidth="1"/>
    <col min="5886" max="5886" width="8.875" style="252" hidden="1" customWidth="1"/>
    <col min="5887" max="5887" width="9.375" style="252" customWidth="1"/>
    <col min="5888" max="5888" width="8.5" style="252" customWidth="1"/>
    <col min="5889" max="5889" width="9.375" style="252" customWidth="1"/>
    <col min="5890" max="5890" width="7.375" style="252" customWidth="1"/>
    <col min="5891" max="5891" width="7.125" style="252" customWidth="1"/>
    <col min="5892" max="5892" width="9" style="252" customWidth="1"/>
    <col min="5893" max="5893" width="9.125" style="252" customWidth="1"/>
    <col min="5894" max="5894" width="8.625" style="252" customWidth="1"/>
    <col min="5895" max="5895" width="8.75" style="252" customWidth="1"/>
    <col min="5896" max="5896" width="11.75" style="252" customWidth="1"/>
    <col min="5897" max="5898" width="12.5" style="252" customWidth="1"/>
    <col min="5899" max="5910" width="10" style="252" customWidth="1"/>
    <col min="5911" max="6127" width="8.875" style="252"/>
    <col min="6128" max="6128" width="8.5" style="252" customWidth="1"/>
    <col min="6129" max="6129" width="23.375" style="252" customWidth="1"/>
    <col min="6130" max="6130" width="8.5" style="252" customWidth="1"/>
    <col min="6131" max="6131" width="11.375" style="252" customWidth="1"/>
    <col min="6132" max="6132" width="9.375" style="252" customWidth="1"/>
    <col min="6133" max="6133" width="9.75" style="252" customWidth="1"/>
    <col min="6134" max="6134" width="9.25" style="252" customWidth="1"/>
    <col min="6135" max="6136" width="10.125" style="252" customWidth="1"/>
    <col min="6137" max="6138" width="8.5" style="252" customWidth="1"/>
    <col min="6139" max="6139" width="7.375" style="252" customWidth="1"/>
    <col min="6140" max="6140" width="8.25" style="252" customWidth="1"/>
    <col min="6141" max="6141" width="9.375" style="252" customWidth="1"/>
    <col min="6142" max="6142" width="8.875" style="252" hidden="1" customWidth="1"/>
    <col min="6143" max="6143" width="9.375" style="252" customWidth="1"/>
    <col min="6144" max="6144" width="8.5" style="252" customWidth="1"/>
    <col min="6145" max="6145" width="9.375" style="252" customWidth="1"/>
    <col min="6146" max="6146" width="7.375" style="252" customWidth="1"/>
    <col min="6147" max="6147" width="7.125" style="252" customWidth="1"/>
    <col min="6148" max="6148" width="9" style="252" customWidth="1"/>
    <col min="6149" max="6149" width="9.125" style="252" customWidth="1"/>
    <col min="6150" max="6150" width="8.625" style="252" customWidth="1"/>
    <col min="6151" max="6151" width="8.75" style="252" customWidth="1"/>
    <col min="6152" max="6152" width="11.75" style="252" customWidth="1"/>
    <col min="6153" max="6154" width="12.5" style="252" customWidth="1"/>
    <col min="6155" max="6166" width="10" style="252" customWidth="1"/>
    <col min="6167" max="6383" width="8.875" style="252"/>
    <col min="6384" max="6384" width="8.5" style="252" customWidth="1"/>
    <col min="6385" max="6385" width="23.375" style="252" customWidth="1"/>
    <col min="6386" max="6386" width="8.5" style="252" customWidth="1"/>
    <col min="6387" max="6387" width="11.375" style="252" customWidth="1"/>
    <col min="6388" max="6388" width="9.375" style="252" customWidth="1"/>
    <col min="6389" max="6389" width="9.75" style="252" customWidth="1"/>
    <col min="6390" max="6390" width="9.25" style="252" customWidth="1"/>
    <col min="6391" max="6392" width="10.125" style="252" customWidth="1"/>
    <col min="6393" max="6394" width="8.5" style="252" customWidth="1"/>
    <col min="6395" max="6395" width="7.375" style="252" customWidth="1"/>
    <col min="6396" max="6396" width="8.25" style="252" customWidth="1"/>
    <col min="6397" max="6397" width="9.375" style="252" customWidth="1"/>
    <col min="6398" max="6398" width="8.875" style="252" hidden="1" customWidth="1"/>
    <col min="6399" max="6399" width="9.375" style="252" customWidth="1"/>
    <col min="6400" max="6400" width="8.5" style="252" customWidth="1"/>
    <col min="6401" max="6401" width="9.375" style="252" customWidth="1"/>
    <col min="6402" max="6402" width="7.375" style="252" customWidth="1"/>
    <col min="6403" max="6403" width="7.125" style="252" customWidth="1"/>
    <col min="6404" max="6404" width="9" style="252" customWidth="1"/>
    <col min="6405" max="6405" width="9.125" style="252" customWidth="1"/>
    <col min="6406" max="6406" width="8.625" style="252" customWidth="1"/>
    <col min="6407" max="6407" width="8.75" style="252" customWidth="1"/>
    <col min="6408" max="6408" width="11.75" style="252" customWidth="1"/>
    <col min="6409" max="6410" width="12.5" style="252" customWidth="1"/>
    <col min="6411" max="6422" width="10" style="252" customWidth="1"/>
    <col min="6423" max="6639" width="8.875" style="252"/>
    <col min="6640" max="6640" width="8.5" style="252" customWidth="1"/>
    <col min="6641" max="6641" width="23.375" style="252" customWidth="1"/>
    <col min="6642" max="6642" width="8.5" style="252" customWidth="1"/>
    <col min="6643" max="6643" width="11.375" style="252" customWidth="1"/>
    <col min="6644" max="6644" width="9.375" style="252" customWidth="1"/>
    <col min="6645" max="6645" width="9.75" style="252" customWidth="1"/>
    <col min="6646" max="6646" width="9.25" style="252" customWidth="1"/>
    <col min="6647" max="6648" width="10.125" style="252" customWidth="1"/>
    <col min="6649" max="6650" width="8.5" style="252" customWidth="1"/>
    <col min="6651" max="6651" width="7.375" style="252" customWidth="1"/>
    <col min="6652" max="6652" width="8.25" style="252" customWidth="1"/>
    <col min="6653" max="6653" width="9.375" style="252" customWidth="1"/>
    <col min="6654" max="6654" width="8.875" style="252" hidden="1" customWidth="1"/>
    <col min="6655" max="6655" width="9.375" style="252" customWidth="1"/>
    <col min="6656" max="6656" width="8.5" style="252" customWidth="1"/>
    <col min="6657" max="6657" width="9.375" style="252" customWidth="1"/>
    <col min="6658" max="6658" width="7.375" style="252" customWidth="1"/>
    <col min="6659" max="6659" width="7.125" style="252" customWidth="1"/>
    <col min="6660" max="6660" width="9" style="252" customWidth="1"/>
    <col min="6661" max="6661" width="9.125" style="252" customWidth="1"/>
    <col min="6662" max="6662" width="8.625" style="252" customWidth="1"/>
    <col min="6663" max="6663" width="8.75" style="252" customWidth="1"/>
    <col min="6664" max="6664" width="11.75" style="252" customWidth="1"/>
    <col min="6665" max="6666" width="12.5" style="252" customWidth="1"/>
    <col min="6667" max="6678" width="10" style="252" customWidth="1"/>
    <col min="6679" max="6895" width="8.875" style="252"/>
    <col min="6896" max="6896" width="8.5" style="252" customWidth="1"/>
    <col min="6897" max="6897" width="23.375" style="252" customWidth="1"/>
    <col min="6898" max="6898" width="8.5" style="252" customWidth="1"/>
    <col min="6899" max="6899" width="11.375" style="252" customWidth="1"/>
    <col min="6900" max="6900" width="9.375" style="252" customWidth="1"/>
    <col min="6901" max="6901" width="9.75" style="252" customWidth="1"/>
    <col min="6902" max="6902" width="9.25" style="252" customWidth="1"/>
    <col min="6903" max="6904" width="10.125" style="252" customWidth="1"/>
    <col min="6905" max="6906" width="8.5" style="252" customWidth="1"/>
    <col min="6907" max="6907" width="7.375" style="252" customWidth="1"/>
    <col min="6908" max="6908" width="8.25" style="252" customWidth="1"/>
    <col min="6909" max="6909" width="9.375" style="252" customWidth="1"/>
    <col min="6910" max="6910" width="8.875" style="252" hidden="1" customWidth="1"/>
    <col min="6911" max="6911" width="9.375" style="252" customWidth="1"/>
    <col min="6912" max="6912" width="8.5" style="252" customWidth="1"/>
    <col min="6913" max="6913" width="9.375" style="252" customWidth="1"/>
    <col min="6914" max="6914" width="7.375" style="252" customWidth="1"/>
    <col min="6915" max="6915" width="7.125" style="252" customWidth="1"/>
    <col min="6916" max="6916" width="9" style="252" customWidth="1"/>
    <col min="6917" max="6917" width="9.125" style="252" customWidth="1"/>
    <col min="6918" max="6918" width="8.625" style="252" customWidth="1"/>
    <col min="6919" max="6919" width="8.75" style="252" customWidth="1"/>
    <col min="6920" max="6920" width="11.75" style="252" customWidth="1"/>
    <col min="6921" max="6922" width="12.5" style="252" customWidth="1"/>
    <col min="6923" max="6934" width="10" style="252" customWidth="1"/>
    <col min="6935" max="7151" width="8.875" style="252"/>
    <col min="7152" max="7152" width="8.5" style="252" customWidth="1"/>
    <col min="7153" max="7153" width="23.375" style="252" customWidth="1"/>
    <col min="7154" max="7154" width="8.5" style="252" customWidth="1"/>
    <col min="7155" max="7155" width="11.375" style="252" customWidth="1"/>
    <col min="7156" max="7156" width="9.375" style="252" customWidth="1"/>
    <col min="7157" max="7157" width="9.75" style="252" customWidth="1"/>
    <col min="7158" max="7158" width="9.25" style="252" customWidth="1"/>
    <col min="7159" max="7160" width="10.125" style="252" customWidth="1"/>
    <col min="7161" max="7162" width="8.5" style="252" customWidth="1"/>
    <col min="7163" max="7163" width="7.375" style="252" customWidth="1"/>
    <col min="7164" max="7164" width="8.25" style="252" customWidth="1"/>
    <col min="7165" max="7165" width="9.375" style="252" customWidth="1"/>
    <col min="7166" max="7166" width="8.875" style="252" hidden="1" customWidth="1"/>
    <col min="7167" max="7167" width="9.375" style="252" customWidth="1"/>
    <col min="7168" max="7168" width="8.5" style="252" customWidth="1"/>
    <col min="7169" max="7169" width="9.375" style="252" customWidth="1"/>
    <col min="7170" max="7170" width="7.375" style="252" customWidth="1"/>
    <col min="7171" max="7171" width="7.125" style="252" customWidth="1"/>
    <col min="7172" max="7172" width="9" style="252" customWidth="1"/>
    <col min="7173" max="7173" width="9.125" style="252" customWidth="1"/>
    <col min="7174" max="7174" width="8.625" style="252" customWidth="1"/>
    <col min="7175" max="7175" width="8.75" style="252" customWidth="1"/>
    <col min="7176" max="7176" width="11.75" style="252" customWidth="1"/>
    <col min="7177" max="7178" width="12.5" style="252" customWidth="1"/>
    <col min="7179" max="7190" width="10" style="252" customWidth="1"/>
    <col min="7191" max="7407" width="8.875" style="252"/>
    <col min="7408" max="7408" width="8.5" style="252" customWidth="1"/>
    <col min="7409" max="7409" width="23.375" style="252" customWidth="1"/>
    <col min="7410" max="7410" width="8.5" style="252" customWidth="1"/>
    <col min="7411" max="7411" width="11.375" style="252" customWidth="1"/>
    <col min="7412" max="7412" width="9.375" style="252" customWidth="1"/>
    <col min="7413" max="7413" width="9.75" style="252" customWidth="1"/>
    <col min="7414" max="7414" width="9.25" style="252" customWidth="1"/>
    <col min="7415" max="7416" width="10.125" style="252" customWidth="1"/>
    <col min="7417" max="7418" width="8.5" style="252" customWidth="1"/>
    <col min="7419" max="7419" width="7.375" style="252" customWidth="1"/>
    <col min="7420" max="7420" width="8.25" style="252" customWidth="1"/>
    <col min="7421" max="7421" width="9.375" style="252" customWidth="1"/>
    <col min="7422" max="7422" width="8.875" style="252" hidden="1" customWidth="1"/>
    <col min="7423" max="7423" width="9.375" style="252" customWidth="1"/>
    <col min="7424" max="7424" width="8.5" style="252" customWidth="1"/>
    <col min="7425" max="7425" width="9.375" style="252" customWidth="1"/>
    <col min="7426" max="7426" width="7.375" style="252" customWidth="1"/>
    <col min="7427" max="7427" width="7.125" style="252" customWidth="1"/>
    <col min="7428" max="7428" width="9" style="252" customWidth="1"/>
    <col min="7429" max="7429" width="9.125" style="252" customWidth="1"/>
    <col min="7430" max="7430" width="8.625" style="252" customWidth="1"/>
    <col min="7431" max="7431" width="8.75" style="252" customWidth="1"/>
    <col min="7432" max="7432" width="11.75" style="252" customWidth="1"/>
    <col min="7433" max="7434" width="12.5" style="252" customWidth="1"/>
    <col min="7435" max="7446" width="10" style="252" customWidth="1"/>
    <col min="7447" max="7663" width="8.875" style="252"/>
    <col min="7664" max="7664" width="8.5" style="252" customWidth="1"/>
    <col min="7665" max="7665" width="23.375" style="252" customWidth="1"/>
    <col min="7666" max="7666" width="8.5" style="252" customWidth="1"/>
    <col min="7667" max="7667" width="11.375" style="252" customWidth="1"/>
    <col min="7668" max="7668" width="9.375" style="252" customWidth="1"/>
    <col min="7669" max="7669" width="9.75" style="252" customWidth="1"/>
    <col min="7670" max="7670" width="9.25" style="252" customWidth="1"/>
    <col min="7671" max="7672" width="10.125" style="252" customWidth="1"/>
    <col min="7673" max="7674" width="8.5" style="252" customWidth="1"/>
    <col min="7675" max="7675" width="7.375" style="252" customWidth="1"/>
    <col min="7676" max="7676" width="8.25" style="252" customWidth="1"/>
    <col min="7677" max="7677" width="9.375" style="252" customWidth="1"/>
    <col min="7678" max="7678" width="8.875" style="252" hidden="1" customWidth="1"/>
    <col min="7679" max="7679" width="9.375" style="252" customWidth="1"/>
    <col min="7680" max="7680" width="8.5" style="252" customWidth="1"/>
    <col min="7681" max="7681" width="9.375" style="252" customWidth="1"/>
    <col min="7682" max="7682" width="7.375" style="252" customWidth="1"/>
    <col min="7683" max="7683" width="7.125" style="252" customWidth="1"/>
    <col min="7684" max="7684" width="9" style="252" customWidth="1"/>
    <col min="7685" max="7685" width="9.125" style="252" customWidth="1"/>
    <col min="7686" max="7686" width="8.625" style="252" customWidth="1"/>
    <col min="7687" max="7687" width="8.75" style="252" customWidth="1"/>
    <col min="7688" max="7688" width="11.75" style="252" customWidth="1"/>
    <col min="7689" max="7690" width="12.5" style="252" customWidth="1"/>
    <col min="7691" max="7702" width="10" style="252" customWidth="1"/>
    <col min="7703" max="7919" width="8.875" style="252"/>
    <col min="7920" max="7920" width="8.5" style="252" customWidth="1"/>
    <col min="7921" max="7921" width="23.375" style="252" customWidth="1"/>
    <col min="7922" max="7922" width="8.5" style="252" customWidth="1"/>
    <col min="7923" max="7923" width="11.375" style="252" customWidth="1"/>
    <col min="7924" max="7924" width="9.375" style="252" customWidth="1"/>
    <col min="7925" max="7925" width="9.75" style="252" customWidth="1"/>
    <col min="7926" max="7926" width="9.25" style="252" customWidth="1"/>
    <col min="7927" max="7928" width="10.125" style="252" customWidth="1"/>
    <col min="7929" max="7930" width="8.5" style="252" customWidth="1"/>
    <col min="7931" max="7931" width="7.375" style="252" customWidth="1"/>
    <col min="7932" max="7932" width="8.25" style="252" customWidth="1"/>
    <col min="7933" max="7933" width="9.375" style="252" customWidth="1"/>
    <col min="7934" max="7934" width="8.875" style="252" hidden="1" customWidth="1"/>
    <col min="7935" max="7935" width="9.375" style="252" customWidth="1"/>
    <col min="7936" max="7936" width="8.5" style="252" customWidth="1"/>
    <col min="7937" max="7937" width="9.375" style="252" customWidth="1"/>
    <col min="7938" max="7938" width="7.375" style="252" customWidth="1"/>
    <col min="7939" max="7939" width="7.125" style="252" customWidth="1"/>
    <col min="7940" max="7940" width="9" style="252" customWidth="1"/>
    <col min="7941" max="7941" width="9.125" style="252" customWidth="1"/>
    <col min="7942" max="7942" width="8.625" style="252" customWidth="1"/>
    <col min="7943" max="7943" width="8.75" style="252" customWidth="1"/>
    <col min="7944" max="7944" width="11.75" style="252" customWidth="1"/>
    <col min="7945" max="7946" width="12.5" style="252" customWidth="1"/>
    <col min="7947" max="7958" width="10" style="252" customWidth="1"/>
    <col min="7959" max="8175" width="8.875" style="252"/>
    <col min="8176" max="8176" width="8.5" style="252" customWidth="1"/>
    <col min="8177" max="8177" width="23.375" style="252" customWidth="1"/>
    <col min="8178" max="8178" width="8.5" style="252" customWidth="1"/>
    <col min="8179" max="8179" width="11.375" style="252" customWidth="1"/>
    <col min="8180" max="8180" width="9.375" style="252" customWidth="1"/>
    <col min="8181" max="8181" width="9.75" style="252" customWidth="1"/>
    <col min="8182" max="8182" width="9.25" style="252" customWidth="1"/>
    <col min="8183" max="8184" width="10.125" style="252" customWidth="1"/>
    <col min="8185" max="8186" width="8.5" style="252" customWidth="1"/>
    <col min="8187" max="8187" width="7.375" style="252" customWidth="1"/>
    <col min="8188" max="8188" width="8.25" style="252" customWidth="1"/>
    <col min="8189" max="8189" width="9.375" style="252" customWidth="1"/>
    <col min="8190" max="8190" width="8.875" style="252" hidden="1" customWidth="1"/>
    <col min="8191" max="8191" width="9.375" style="252" customWidth="1"/>
    <col min="8192" max="8192" width="8.5" style="252" customWidth="1"/>
    <col min="8193" max="8193" width="9.375" style="252" customWidth="1"/>
    <col min="8194" max="8194" width="7.375" style="252" customWidth="1"/>
    <col min="8195" max="8195" width="7.125" style="252" customWidth="1"/>
    <col min="8196" max="8196" width="9" style="252" customWidth="1"/>
    <col min="8197" max="8197" width="9.125" style="252" customWidth="1"/>
    <col min="8198" max="8198" width="8.625" style="252" customWidth="1"/>
    <col min="8199" max="8199" width="8.75" style="252" customWidth="1"/>
    <col min="8200" max="8200" width="11.75" style="252" customWidth="1"/>
    <col min="8201" max="8202" width="12.5" style="252" customWidth="1"/>
    <col min="8203" max="8214" width="10" style="252" customWidth="1"/>
    <col min="8215" max="8431" width="8.875" style="252"/>
    <col min="8432" max="8432" width="8.5" style="252" customWidth="1"/>
    <col min="8433" max="8433" width="23.375" style="252" customWidth="1"/>
    <col min="8434" max="8434" width="8.5" style="252" customWidth="1"/>
    <col min="8435" max="8435" width="11.375" style="252" customWidth="1"/>
    <col min="8436" max="8436" width="9.375" style="252" customWidth="1"/>
    <col min="8437" max="8437" width="9.75" style="252" customWidth="1"/>
    <col min="8438" max="8438" width="9.25" style="252" customWidth="1"/>
    <col min="8439" max="8440" width="10.125" style="252" customWidth="1"/>
    <col min="8441" max="8442" width="8.5" style="252" customWidth="1"/>
    <col min="8443" max="8443" width="7.375" style="252" customWidth="1"/>
    <col min="8444" max="8444" width="8.25" style="252" customWidth="1"/>
    <col min="8445" max="8445" width="9.375" style="252" customWidth="1"/>
    <col min="8446" max="8446" width="8.875" style="252" hidden="1" customWidth="1"/>
    <col min="8447" max="8447" width="9.375" style="252" customWidth="1"/>
    <col min="8448" max="8448" width="8.5" style="252" customWidth="1"/>
    <col min="8449" max="8449" width="9.375" style="252" customWidth="1"/>
    <col min="8450" max="8450" width="7.375" style="252" customWidth="1"/>
    <col min="8451" max="8451" width="7.125" style="252" customWidth="1"/>
    <col min="8452" max="8452" width="9" style="252" customWidth="1"/>
    <col min="8453" max="8453" width="9.125" style="252" customWidth="1"/>
    <col min="8454" max="8454" width="8.625" style="252" customWidth="1"/>
    <col min="8455" max="8455" width="8.75" style="252" customWidth="1"/>
    <col min="8456" max="8456" width="11.75" style="252" customWidth="1"/>
    <col min="8457" max="8458" width="12.5" style="252" customWidth="1"/>
    <col min="8459" max="8470" width="10" style="252" customWidth="1"/>
    <col min="8471" max="8687" width="8.875" style="252"/>
    <col min="8688" max="8688" width="8.5" style="252" customWidth="1"/>
    <col min="8689" max="8689" width="23.375" style="252" customWidth="1"/>
    <col min="8690" max="8690" width="8.5" style="252" customWidth="1"/>
    <col min="8691" max="8691" width="11.375" style="252" customWidth="1"/>
    <col min="8692" max="8692" width="9.375" style="252" customWidth="1"/>
    <col min="8693" max="8693" width="9.75" style="252" customWidth="1"/>
    <col min="8694" max="8694" width="9.25" style="252" customWidth="1"/>
    <col min="8695" max="8696" width="10.125" style="252" customWidth="1"/>
    <col min="8697" max="8698" width="8.5" style="252" customWidth="1"/>
    <col min="8699" max="8699" width="7.375" style="252" customWidth="1"/>
    <col min="8700" max="8700" width="8.25" style="252" customWidth="1"/>
    <col min="8701" max="8701" width="9.375" style="252" customWidth="1"/>
    <col min="8702" max="8702" width="8.875" style="252" hidden="1" customWidth="1"/>
    <col min="8703" max="8703" width="9.375" style="252" customWidth="1"/>
    <col min="8704" max="8704" width="8.5" style="252" customWidth="1"/>
    <col min="8705" max="8705" width="9.375" style="252" customWidth="1"/>
    <col min="8706" max="8706" width="7.375" style="252" customWidth="1"/>
    <col min="8707" max="8707" width="7.125" style="252" customWidth="1"/>
    <col min="8708" max="8708" width="9" style="252" customWidth="1"/>
    <col min="8709" max="8709" width="9.125" style="252" customWidth="1"/>
    <col min="8710" max="8710" width="8.625" style="252" customWidth="1"/>
    <col min="8711" max="8711" width="8.75" style="252" customWidth="1"/>
    <col min="8712" max="8712" width="11.75" style="252" customWidth="1"/>
    <col min="8713" max="8714" width="12.5" style="252" customWidth="1"/>
    <col min="8715" max="8726" width="10" style="252" customWidth="1"/>
    <col min="8727" max="8943" width="8.875" style="252"/>
    <col min="8944" max="8944" width="8.5" style="252" customWidth="1"/>
    <col min="8945" max="8945" width="23.375" style="252" customWidth="1"/>
    <col min="8946" max="8946" width="8.5" style="252" customWidth="1"/>
    <col min="8947" max="8947" width="11.375" style="252" customWidth="1"/>
    <col min="8948" max="8948" width="9.375" style="252" customWidth="1"/>
    <col min="8949" max="8949" width="9.75" style="252" customWidth="1"/>
    <col min="8950" max="8950" width="9.25" style="252" customWidth="1"/>
    <col min="8951" max="8952" width="10.125" style="252" customWidth="1"/>
    <col min="8953" max="8954" width="8.5" style="252" customWidth="1"/>
    <col min="8955" max="8955" width="7.375" style="252" customWidth="1"/>
    <col min="8956" max="8956" width="8.25" style="252" customWidth="1"/>
    <col min="8957" max="8957" width="9.375" style="252" customWidth="1"/>
    <col min="8958" max="8958" width="8.875" style="252" hidden="1" customWidth="1"/>
    <col min="8959" max="8959" width="9.375" style="252" customWidth="1"/>
    <col min="8960" max="8960" width="8.5" style="252" customWidth="1"/>
    <col min="8961" max="8961" width="9.375" style="252" customWidth="1"/>
    <col min="8962" max="8962" width="7.375" style="252" customWidth="1"/>
    <col min="8963" max="8963" width="7.125" style="252" customWidth="1"/>
    <col min="8964" max="8964" width="9" style="252" customWidth="1"/>
    <col min="8965" max="8965" width="9.125" style="252" customWidth="1"/>
    <col min="8966" max="8966" width="8.625" style="252" customWidth="1"/>
    <col min="8967" max="8967" width="8.75" style="252" customWidth="1"/>
    <col min="8968" max="8968" width="11.75" style="252" customWidth="1"/>
    <col min="8969" max="8970" width="12.5" style="252" customWidth="1"/>
    <col min="8971" max="8982" width="10" style="252" customWidth="1"/>
    <col min="8983" max="9199" width="8.875" style="252"/>
    <col min="9200" max="9200" width="8.5" style="252" customWidth="1"/>
    <col min="9201" max="9201" width="23.375" style="252" customWidth="1"/>
    <col min="9202" max="9202" width="8.5" style="252" customWidth="1"/>
    <col min="9203" max="9203" width="11.375" style="252" customWidth="1"/>
    <col min="9204" max="9204" width="9.375" style="252" customWidth="1"/>
    <col min="9205" max="9205" width="9.75" style="252" customWidth="1"/>
    <col min="9206" max="9206" width="9.25" style="252" customWidth="1"/>
    <col min="9207" max="9208" width="10.125" style="252" customWidth="1"/>
    <col min="9209" max="9210" width="8.5" style="252" customWidth="1"/>
    <col min="9211" max="9211" width="7.375" style="252" customWidth="1"/>
    <col min="9212" max="9212" width="8.25" style="252" customWidth="1"/>
    <col min="9213" max="9213" width="9.375" style="252" customWidth="1"/>
    <col min="9214" max="9214" width="8.875" style="252" hidden="1" customWidth="1"/>
    <col min="9215" max="9215" width="9.375" style="252" customWidth="1"/>
    <col min="9216" max="9216" width="8.5" style="252" customWidth="1"/>
    <col min="9217" max="9217" width="9.375" style="252" customWidth="1"/>
    <col min="9218" max="9218" width="7.375" style="252" customWidth="1"/>
    <col min="9219" max="9219" width="7.125" style="252" customWidth="1"/>
    <col min="9220" max="9220" width="9" style="252" customWidth="1"/>
    <col min="9221" max="9221" width="9.125" style="252" customWidth="1"/>
    <col min="9222" max="9222" width="8.625" style="252" customWidth="1"/>
    <col min="9223" max="9223" width="8.75" style="252" customWidth="1"/>
    <col min="9224" max="9224" width="11.75" style="252" customWidth="1"/>
    <col min="9225" max="9226" width="12.5" style="252" customWidth="1"/>
    <col min="9227" max="9238" width="10" style="252" customWidth="1"/>
    <col min="9239" max="9455" width="8.875" style="252"/>
    <col min="9456" max="9456" width="8.5" style="252" customWidth="1"/>
    <col min="9457" max="9457" width="23.375" style="252" customWidth="1"/>
    <col min="9458" max="9458" width="8.5" style="252" customWidth="1"/>
    <col min="9459" max="9459" width="11.375" style="252" customWidth="1"/>
    <col min="9460" max="9460" width="9.375" style="252" customWidth="1"/>
    <col min="9461" max="9461" width="9.75" style="252" customWidth="1"/>
    <col min="9462" max="9462" width="9.25" style="252" customWidth="1"/>
    <col min="9463" max="9464" width="10.125" style="252" customWidth="1"/>
    <col min="9465" max="9466" width="8.5" style="252" customWidth="1"/>
    <col min="9467" max="9467" width="7.375" style="252" customWidth="1"/>
    <col min="9468" max="9468" width="8.25" style="252" customWidth="1"/>
    <col min="9469" max="9469" width="9.375" style="252" customWidth="1"/>
    <col min="9470" max="9470" width="8.875" style="252" hidden="1" customWidth="1"/>
    <col min="9471" max="9471" width="9.375" style="252" customWidth="1"/>
    <col min="9472" max="9472" width="8.5" style="252" customWidth="1"/>
    <col min="9473" max="9473" width="9.375" style="252" customWidth="1"/>
    <col min="9474" max="9474" width="7.375" style="252" customWidth="1"/>
    <col min="9475" max="9475" width="7.125" style="252" customWidth="1"/>
    <col min="9476" max="9476" width="9" style="252" customWidth="1"/>
    <col min="9477" max="9477" width="9.125" style="252" customWidth="1"/>
    <col min="9478" max="9478" width="8.625" style="252" customWidth="1"/>
    <col min="9479" max="9479" width="8.75" style="252" customWidth="1"/>
    <col min="9480" max="9480" width="11.75" style="252" customWidth="1"/>
    <col min="9481" max="9482" width="12.5" style="252" customWidth="1"/>
    <col min="9483" max="9494" width="10" style="252" customWidth="1"/>
    <col min="9495" max="9711" width="8.875" style="252"/>
    <col min="9712" max="9712" width="8.5" style="252" customWidth="1"/>
    <col min="9713" max="9713" width="23.375" style="252" customWidth="1"/>
    <col min="9714" max="9714" width="8.5" style="252" customWidth="1"/>
    <col min="9715" max="9715" width="11.375" style="252" customWidth="1"/>
    <col min="9716" max="9716" width="9.375" style="252" customWidth="1"/>
    <col min="9717" max="9717" width="9.75" style="252" customWidth="1"/>
    <col min="9718" max="9718" width="9.25" style="252" customWidth="1"/>
    <col min="9719" max="9720" width="10.125" style="252" customWidth="1"/>
    <col min="9721" max="9722" width="8.5" style="252" customWidth="1"/>
    <col min="9723" max="9723" width="7.375" style="252" customWidth="1"/>
    <col min="9724" max="9724" width="8.25" style="252" customWidth="1"/>
    <col min="9725" max="9725" width="9.375" style="252" customWidth="1"/>
    <col min="9726" max="9726" width="8.875" style="252" hidden="1" customWidth="1"/>
    <col min="9727" max="9727" width="9.375" style="252" customWidth="1"/>
    <col min="9728" max="9728" width="8.5" style="252" customWidth="1"/>
    <col min="9729" max="9729" width="9.375" style="252" customWidth="1"/>
    <col min="9730" max="9730" width="7.375" style="252" customWidth="1"/>
    <col min="9731" max="9731" width="7.125" style="252" customWidth="1"/>
    <col min="9732" max="9732" width="9" style="252" customWidth="1"/>
    <col min="9733" max="9733" width="9.125" style="252" customWidth="1"/>
    <col min="9734" max="9734" width="8.625" style="252" customWidth="1"/>
    <col min="9735" max="9735" width="8.75" style="252" customWidth="1"/>
    <col min="9736" max="9736" width="11.75" style="252" customWidth="1"/>
    <col min="9737" max="9738" width="12.5" style="252" customWidth="1"/>
    <col min="9739" max="9750" width="10" style="252" customWidth="1"/>
    <col min="9751" max="9967" width="8.875" style="252"/>
    <col min="9968" max="9968" width="8.5" style="252" customWidth="1"/>
    <col min="9969" max="9969" width="23.375" style="252" customWidth="1"/>
    <col min="9970" max="9970" width="8.5" style="252" customWidth="1"/>
    <col min="9971" max="9971" width="11.375" style="252" customWidth="1"/>
    <col min="9972" max="9972" width="9.375" style="252" customWidth="1"/>
    <col min="9973" max="9973" width="9.75" style="252" customWidth="1"/>
    <col min="9974" max="9974" width="9.25" style="252" customWidth="1"/>
    <col min="9975" max="9976" width="10.125" style="252" customWidth="1"/>
    <col min="9977" max="9978" width="8.5" style="252" customWidth="1"/>
    <col min="9979" max="9979" width="7.375" style="252" customWidth="1"/>
    <col min="9980" max="9980" width="8.25" style="252" customWidth="1"/>
    <col min="9981" max="9981" width="9.375" style="252" customWidth="1"/>
    <col min="9982" max="9982" width="8.875" style="252" hidden="1" customWidth="1"/>
    <col min="9983" max="9983" width="9.375" style="252" customWidth="1"/>
    <col min="9984" max="9984" width="8.5" style="252" customWidth="1"/>
    <col min="9985" max="9985" width="9.375" style="252" customWidth="1"/>
    <col min="9986" max="9986" width="7.375" style="252" customWidth="1"/>
    <col min="9987" max="9987" width="7.125" style="252" customWidth="1"/>
    <col min="9988" max="9988" width="9" style="252" customWidth="1"/>
    <col min="9989" max="9989" width="9.125" style="252" customWidth="1"/>
    <col min="9990" max="9990" width="8.625" style="252" customWidth="1"/>
    <col min="9991" max="9991" width="8.75" style="252" customWidth="1"/>
    <col min="9992" max="9992" width="11.75" style="252" customWidth="1"/>
    <col min="9993" max="9994" width="12.5" style="252" customWidth="1"/>
    <col min="9995" max="10006" width="10" style="252" customWidth="1"/>
    <col min="10007" max="10223" width="8.875" style="252"/>
    <col min="10224" max="10224" width="8.5" style="252" customWidth="1"/>
    <col min="10225" max="10225" width="23.375" style="252" customWidth="1"/>
    <col min="10226" max="10226" width="8.5" style="252" customWidth="1"/>
    <col min="10227" max="10227" width="11.375" style="252" customWidth="1"/>
    <col min="10228" max="10228" width="9.375" style="252" customWidth="1"/>
    <col min="10229" max="10229" width="9.75" style="252" customWidth="1"/>
    <col min="10230" max="10230" width="9.25" style="252" customWidth="1"/>
    <col min="10231" max="10232" width="10.125" style="252" customWidth="1"/>
    <col min="10233" max="10234" width="8.5" style="252" customWidth="1"/>
    <col min="10235" max="10235" width="7.375" style="252" customWidth="1"/>
    <col min="10236" max="10236" width="8.25" style="252" customWidth="1"/>
    <col min="10237" max="10237" width="9.375" style="252" customWidth="1"/>
    <col min="10238" max="10238" width="8.875" style="252" hidden="1" customWidth="1"/>
    <col min="10239" max="10239" width="9.375" style="252" customWidth="1"/>
    <col min="10240" max="10240" width="8.5" style="252" customWidth="1"/>
    <col min="10241" max="10241" width="9.375" style="252" customWidth="1"/>
    <col min="10242" max="10242" width="7.375" style="252" customWidth="1"/>
    <col min="10243" max="10243" width="7.125" style="252" customWidth="1"/>
    <col min="10244" max="10244" width="9" style="252" customWidth="1"/>
    <col min="10245" max="10245" width="9.125" style="252" customWidth="1"/>
    <col min="10246" max="10246" width="8.625" style="252" customWidth="1"/>
    <col min="10247" max="10247" width="8.75" style="252" customWidth="1"/>
    <col min="10248" max="10248" width="11.75" style="252" customWidth="1"/>
    <col min="10249" max="10250" width="12.5" style="252" customWidth="1"/>
    <col min="10251" max="10262" width="10" style="252" customWidth="1"/>
    <col min="10263" max="10479" width="8.875" style="252"/>
    <col min="10480" max="10480" width="8.5" style="252" customWidth="1"/>
    <col min="10481" max="10481" width="23.375" style="252" customWidth="1"/>
    <col min="10482" max="10482" width="8.5" style="252" customWidth="1"/>
    <col min="10483" max="10483" width="11.375" style="252" customWidth="1"/>
    <col min="10484" max="10484" width="9.375" style="252" customWidth="1"/>
    <col min="10485" max="10485" width="9.75" style="252" customWidth="1"/>
    <col min="10486" max="10486" width="9.25" style="252" customWidth="1"/>
    <col min="10487" max="10488" width="10.125" style="252" customWidth="1"/>
    <col min="10489" max="10490" width="8.5" style="252" customWidth="1"/>
    <col min="10491" max="10491" width="7.375" style="252" customWidth="1"/>
    <col min="10492" max="10492" width="8.25" style="252" customWidth="1"/>
    <col min="10493" max="10493" width="9.375" style="252" customWidth="1"/>
    <col min="10494" max="10494" width="8.875" style="252" hidden="1" customWidth="1"/>
    <col min="10495" max="10495" width="9.375" style="252" customWidth="1"/>
    <col min="10496" max="10496" width="8.5" style="252" customWidth="1"/>
    <col min="10497" max="10497" width="9.375" style="252" customWidth="1"/>
    <col min="10498" max="10498" width="7.375" style="252" customWidth="1"/>
    <col min="10499" max="10499" width="7.125" style="252" customWidth="1"/>
    <col min="10500" max="10500" width="9" style="252" customWidth="1"/>
    <col min="10501" max="10501" width="9.125" style="252" customWidth="1"/>
    <col min="10502" max="10502" width="8.625" style="252" customWidth="1"/>
    <col min="10503" max="10503" width="8.75" style="252" customWidth="1"/>
    <col min="10504" max="10504" width="11.75" style="252" customWidth="1"/>
    <col min="10505" max="10506" width="12.5" style="252" customWidth="1"/>
    <col min="10507" max="10518" width="10" style="252" customWidth="1"/>
    <col min="10519" max="10735" width="8.875" style="252"/>
    <col min="10736" max="10736" width="8.5" style="252" customWidth="1"/>
    <col min="10737" max="10737" width="23.375" style="252" customWidth="1"/>
    <col min="10738" max="10738" width="8.5" style="252" customWidth="1"/>
    <col min="10739" max="10739" width="11.375" style="252" customWidth="1"/>
    <col min="10740" max="10740" width="9.375" style="252" customWidth="1"/>
    <col min="10741" max="10741" width="9.75" style="252" customWidth="1"/>
    <col min="10742" max="10742" width="9.25" style="252" customWidth="1"/>
    <col min="10743" max="10744" width="10.125" style="252" customWidth="1"/>
    <col min="10745" max="10746" width="8.5" style="252" customWidth="1"/>
    <col min="10747" max="10747" width="7.375" style="252" customWidth="1"/>
    <col min="10748" max="10748" width="8.25" style="252" customWidth="1"/>
    <col min="10749" max="10749" width="9.375" style="252" customWidth="1"/>
    <col min="10750" max="10750" width="8.875" style="252" hidden="1" customWidth="1"/>
    <col min="10751" max="10751" width="9.375" style="252" customWidth="1"/>
    <col min="10752" max="10752" width="8.5" style="252" customWidth="1"/>
    <col min="10753" max="10753" width="9.375" style="252" customWidth="1"/>
    <col min="10754" max="10754" width="7.375" style="252" customWidth="1"/>
    <col min="10755" max="10755" width="7.125" style="252" customWidth="1"/>
    <col min="10756" max="10756" width="9" style="252" customWidth="1"/>
    <col min="10757" max="10757" width="9.125" style="252" customWidth="1"/>
    <col min="10758" max="10758" width="8.625" style="252" customWidth="1"/>
    <col min="10759" max="10759" width="8.75" style="252" customWidth="1"/>
    <col min="10760" max="10760" width="11.75" style="252" customWidth="1"/>
    <col min="10761" max="10762" width="12.5" style="252" customWidth="1"/>
    <col min="10763" max="10774" width="10" style="252" customWidth="1"/>
    <col min="10775" max="10991" width="8.875" style="252"/>
    <col min="10992" max="10992" width="8.5" style="252" customWidth="1"/>
    <col min="10993" max="10993" width="23.375" style="252" customWidth="1"/>
    <col min="10994" max="10994" width="8.5" style="252" customWidth="1"/>
    <col min="10995" max="10995" width="11.375" style="252" customWidth="1"/>
    <col min="10996" max="10996" width="9.375" style="252" customWidth="1"/>
    <col min="10997" max="10997" width="9.75" style="252" customWidth="1"/>
    <col min="10998" max="10998" width="9.25" style="252" customWidth="1"/>
    <col min="10999" max="11000" width="10.125" style="252" customWidth="1"/>
    <col min="11001" max="11002" width="8.5" style="252" customWidth="1"/>
    <col min="11003" max="11003" width="7.375" style="252" customWidth="1"/>
    <col min="11004" max="11004" width="8.25" style="252" customWidth="1"/>
    <col min="11005" max="11005" width="9.375" style="252" customWidth="1"/>
    <col min="11006" max="11006" width="8.875" style="252" hidden="1" customWidth="1"/>
    <col min="11007" max="11007" width="9.375" style="252" customWidth="1"/>
    <col min="11008" max="11008" width="8.5" style="252" customWidth="1"/>
    <col min="11009" max="11009" width="9.375" style="252" customWidth="1"/>
    <col min="11010" max="11010" width="7.375" style="252" customWidth="1"/>
    <col min="11011" max="11011" width="7.125" style="252" customWidth="1"/>
    <col min="11012" max="11012" width="9" style="252" customWidth="1"/>
    <col min="11013" max="11013" width="9.125" style="252" customWidth="1"/>
    <col min="11014" max="11014" width="8.625" style="252" customWidth="1"/>
    <col min="11015" max="11015" width="8.75" style="252" customWidth="1"/>
    <col min="11016" max="11016" width="11.75" style="252" customWidth="1"/>
    <col min="11017" max="11018" width="12.5" style="252" customWidth="1"/>
    <col min="11019" max="11030" width="10" style="252" customWidth="1"/>
    <col min="11031" max="11247" width="8.875" style="252"/>
    <col min="11248" max="11248" width="8.5" style="252" customWidth="1"/>
    <col min="11249" max="11249" width="23.375" style="252" customWidth="1"/>
    <col min="11250" max="11250" width="8.5" style="252" customWidth="1"/>
    <col min="11251" max="11251" width="11.375" style="252" customWidth="1"/>
    <col min="11252" max="11252" width="9.375" style="252" customWidth="1"/>
    <col min="11253" max="11253" width="9.75" style="252" customWidth="1"/>
    <col min="11254" max="11254" width="9.25" style="252" customWidth="1"/>
    <col min="11255" max="11256" width="10.125" style="252" customWidth="1"/>
    <col min="11257" max="11258" width="8.5" style="252" customWidth="1"/>
    <col min="11259" max="11259" width="7.375" style="252" customWidth="1"/>
    <col min="11260" max="11260" width="8.25" style="252" customWidth="1"/>
    <col min="11261" max="11261" width="9.375" style="252" customWidth="1"/>
    <col min="11262" max="11262" width="8.875" style="252" hidden="1" customWidth="1"/>
    <col min="11263" max="11263" width="9.375" style="252" customWidth="1"/>
    <col min="11264" max="11264" width="8.5" style="252" customWidth="1"/>
    <col min="11265" max="11265" width="9.375" style="252" customWidth="1"/>
    <col min="11266" max="11266" width="7.375" style="252" customWidth="1"/>
    <col min="11267" max="11267" width="7.125" style="252" customWidth="1"/>
    <col min="11268" max="11268" width="9" style="252" customWidth="1"/>
    <col min="11269" max="11269" width="9.125" style="252" customWidth="1"/>
    <col min="11270" max="11270" width="8.625" style="252" customWidth="1"/>
    <col min="11271" max="11271" width="8.75" style="252" customWidth="1"/>
    <col min="11272" max="11272" width="11.75" style="252" customWidth="1"/>
    <col min="11273" max="11274" width="12.5" style="252" customWidth="1"/>
    <col min="11275" max="11286" width="10" style="252" customWidth="1"/>
    <col min="11287" max="11503" width="8.875" style="252"/>
    <col min="11504" max="11504" width="8.5" style="252" customWidth="1"/>
    <col min="11505" max="11505" width="23.375" style="252" customWidth="1"/>
    <col min="11506" max="11506" width="8.5" style="252" customWidth="1"/>
    <col min="11507" max="11507" width="11.375" style="252" customWidth="1"/>
    <col min="11508" max="11508" width="9.375" style="252" customWidth="1"/>
    <col min="11509" max="11509" width="9.75" style="252" customWidth="1"/>
    <col min="11510" max="11510" width="9.25" style="252" customWidth="1"/>
    <col min="11511" max="11512" width="10.125" style="252" customWidth="1"/>
    <col min="11513" max="11514" width="8.5" style="252" customWidth="1"/>
    <col min="11515" max="11515" width="7.375" style="252" customWidth="1"/>
    <col min="11516" max="11516" width="8.25" style="252" customWidth="1"/>
    <col min="11517" max="11517" width="9.375" style="252" customWidth="1"/>
    <col min="11518" max="11518" width="8.875" style="252" hidden="1" customWidth="1"/>
    <col min="11519" max="11519" width="9.375" style="252" customWidth="1"/>
    <col min="11520" max="11520" width="8.5" style="252" customWidth="1"/>
    <col min="11521" max="11521" width="9.375" style="252" customWidth="1"/>
    <col min="11522" max="11522" width="7.375" style="252" customWidth="1"/>
    <col min="11523" max="11523" width="7.125" style="252" customWidth="1"/>
    <col min="11524" max="11524" width="9" style="252" customWidth="1"/>
    <col min="11525" max="11525" width="9.125" style="252" customWidth="1"/>
    <col min="11526" max="11526" width="8.625" style="252" customWidth="1"/>
    <col min="11527" max="11527" width="8.75" style="252" customWidth="1"/>
    <col min="11528" max="11528" width="11.75" style="252" customWidth="1"/>
    <col min="11529" max="11530" width="12.5" style="252" customWidth="1"/>
    <col min="11531" max="11542" width="10" style="252" customWidth="1"/>
    <col min="11543" max="11759" width="8.875" style="252"/>
    <col min="11760" max="11760" width="8.5" style="252" customWidth="1"/>
    <col min="11761" max="11761" width="23.375" style="252" customWidth="1"/>
    <col min="11762" max="11762" width="8.5" style="252" customWidth="1"/>
    <col min="11763" max="11763" width="11.375" style="252" customWidth="1"/>
    <col min="11764" max="11764" width="9.375" style="252" customWidth="1"/>
    <col min="11765" max="11765" width="9.75" style="252" customWidth="1"/>
    <col min="11766" max="11766" width="9.25" style="252" customWidth="1"/>
    <col min="11767" max="11768" width="10.125" style="252" customWidth="1"/>
    <col min="11769" max="11770" width="8.5" style="252" customWidth="1"/>
    <col min="11771" max="11771" width="7.375" style="252" customWidth="1"/>
    <col min="11772" max="11772" width="8.25" style="252" customWidth="1"/>
    <col min="11773" max="11773" width="9.375" style="252" customWidth="1"/>
    <col min="11774" max="11774" width="8.875" style="252" hidden="1" customWidth="1"/>
    <col min="11775" max="11775" width="9.375" style="252" customWidth="1"/>
    <col min="11776" max="11776" width="8.5" style="252" customWidth="1"/>
    <col min="11777" max="11777" width="9.375" style="252" customWidth="1"/>
    <col min="11778" max="11778" width="7.375" style="252" customWidth="1"/>
    <col min="11779" max="11779" width="7.125" style="252" customWidth="1"/>
    <col min="11780" max="11780" width="9" style="252" customWidth="1"/>
    <col min="11781" max="11781" width="9.125" style="252" customWidth="1"/>
    <col min="11782" max="11782" width="8.625" style="252" customWidth="1"/>
    <col min="11783" max="11783" width="8.75" style="252" customWidth="1"/>
    <col min="11784" max="11784" width="11.75" style="252" customWidth="1"/>
    <col min="11785" max="11786" width="12.5" style="252" customWidth="1"/>
    <col min="11787" max="11798" width="10" style="252" customWidth="1"/>
    <col min="11799" max="12015" width="8.875" style="252"/>
    <col min="12016" max="12016" width="8.5" style="252" customWidth="1"/>
    <col min="12017" max="12017" width="23.375" style="252" customWidth="1"/>
    <col min="12018" max="12018" width="8.5" style="252" customWidth="1"/>
    <col min="12019" max="12019" width="11.375" style="252" customWidth="1"/>
    <col min="12020" max="12020" width="9.375" style="252" customWidth="1"/>
    <col min="12021" max="12021" width="9.75" style="252" customWidth="1"/>
    <col min="12022" max="12022" width="9.25" style="252" customWidth="1"/>
    <col min="12023" max="12024" width="10.125" style="252" customWidth="1"/>
    <col min="12025" max="12026" width="8.5" style="252" customWidth="1"/>
    <col min="12027" max="12027" width="7.375" style="252" customWidth="1"/>
    <col min="12028" max="12028" width="8.25" style="252" customWidth="1"/>
    <col min="12029" max="12029" width="9.375" style="252" customWidth="1"/>
    <col min="12030" max="12030" width="8.875" style="252" hidden="1" customWidth="1"/>
    <col min="12031" max="12031" width="9.375" style="252" customWidth="1"/>
    <col min="12032" max="12032" width="8.5" style="252" customWidth="1"/>
    <col min="12033" max="12033" width="9.375" style="252" customWidth="1"/>
    <col min="12034" max="12034" width="7.375" style="252" customWidth="1"/>
    <col min="12035" max="12035" width="7.125" style="252" customWidth="1"/>
    <col min="12036" max="12036" width="9" style="252" customWidth="1"/>
    <col min="12037" max="12037" width="9.125" style="252" customWidth="1"/>
    <col min="12038" max="12038" width="8.625" style="252" customWidth="1"/>
    <col min="12039" max="12039" width="8.75" style="252" customWidth="1"/>
    <col min="12040" max="12040" width="11.75" style="252" customWidth="1"/>
    <col min="12041" max="12042" width="12.5" style="252" customWidth="1"/>
    <col min="12043" max="12054" width="10" style="252" customWidth="1"/>
    <col min="12055" max="12271" width="8.875" style="252"/>
    <col min="12272" max="12272" width="8.5" style="252" customWidth="1"/>
    <col min="12273" max="12273" width="23.375" style="252" customWidth="1"/>
    <col min="12274" max="12274" width="8.5" style="252" customWidth="1"/>
    <col min="12275" max="12275" width="11.375" style="252" customWidth="1"/>
    <col min="12276" max="12276" width="9.375" style="252" customWidth="1"/>
    <col min="12277" max="12277" width="9.75" style="252" customWidth="1"/>
    <col min="12278" max="12278" width="9.25" style="252" customWidth="1"/>
    <col min="12279" max="12280" width="10.125" style="252" customWidth="1"/>
    <col min="12281" max="12282" width="8.5" style="252" customWidth="1"/>
    <col min="12283" max="12283" width="7.375" style="252" customWidth="1"/>
    <col min="12284" max="12284" width="8.25" style="252" customWidth="1"/>
    <col min="12285" max="12285" width="9.375" style="252" customWidth="1"/>
    <col min="12286" max="12286" width="8.875" style="252" hidden="1" customWidth="1"/>
    <col min="12287" max="12287" width="9.375" style="252" customWidth="1"/>
    <col min="12288" max="12288" width="8.5" style="252" customWidth="1"/>
    <col min="12289" max="12289" width="9.375" style="252" customWidth="1"/>
    <col min="12290" max="12290" width="7.375" style="252" customWidth="1"/>
    <col min="12291" max="12291" width="7.125" style="252" customWidth="1"/>
    <col min="12292" max="12292" width="9" style="252" customWidth="1"/>
    <col min="12293" max="12293" width="9.125" style="252" customWidth="1"/>
    <col min="12294" max="12294" width="8.625" style="252" customWidth="1"/>
    <col min="12295" max="12295" width="8.75" style="252" customWidth="1"/>
    <col min="12296" max="12296" width="11.75" style="252" customWidth="1"/>
    <col min="12297" max="12298" width="12.5" style="252" customWidth="1"/>
    <col min="12299" max="12310" width="10" style="252" customWidth="1"/>
    <col min="12311" max="12527" width="8.875" style="252"/>
    <col min="12528" max="12528" width="8.5" style="252" customWidth="1"/>
    <col min="12529" max="12529" width="23.375" style="252" customWidth="1"/>
    <col min="12530" max="12530" width="8.5" style="252" customWidth="1"/>
    <col min="12531" max="12531" width="11.375" style="252" customWidth="1"/>
    <col min="12532" max="12532" width="9.375" style="252" customWidth="1"/>
    <col min="12533" max="12533" width="9.75" style="252" customWidth="1"/>
    <col min="12534" max="12534" width="9.25" style="252" customWidth="1"/>
    <col min="12535" max="12536" width="10.125" style="252" customWidth="1"/>
    <col min="12537" max="12538" width="8.5" style="252" customWidth="1"/>
    <col min="12539" max="12539" width="7.375" style="252" customWidth="1"/>
    <col min="12540" max="12540" width="8.25" style="252" customWidth="1"/>
    <col min="12541" max="12541" width="9.375" style="252" customWidth="1"/>
    <col min="12542" max="12542" width="8.875" style="252" hidden="1" customWidth="1"/>
    <col min="12543" max="12543" width="9.375" style="252" customWidth="1"/>
    <col min="12544" max="12544" width="8.5" style="252" customWidth="1"/>
    <col min="12545" max="12545" width="9.375" style="252" customWidth="1"/>
    <col min="12546" max="12546" width="7.375" style="252" customWidth="1"/>
    <col min="12547" max="12547" width="7.125" style="252" customWidth="1"/>
    <col min="12548" max="12548" width="9" style="252" customWidth="1"/>
    <col min="12549" max="12549" width="9.125" style="252" customWidth="1"/>
    <col min="12550" max="12550" width="8.625" style="252" customWidth="1"/>
    <col min="12551" max="12551" width="8.75" style="252" customWidth="1"/>
    <col min="12552" max="12552" width="11.75" style="252" customWidth="1"/>
    <col min="12553" max="12554" width="12.5" style="252" customWidth="1"/>
    <col min="12555" max="12566" width="10" style="252" customWidth="1"/>
    <col min="12567" max="12783" width="8.875" style="252"/>
    <col min="12784" max="12784" width="8.5" style="252" customWidth="1"/>
    <col min="12785" max="12785" width="23.375" style="252" customWidth="1"/>
    <col min="12786" max="12786" width="8.5" style="252" customWidth="1"/>
    <col min="12787" max="12787" width="11.375" style="252" customWidth="1"/>
    <col min="12788" max="12788" width="9.375" style="252" customWidth="1"/>
    <col min="12789" max="12789" width="9.75" style="252" customWidth="1"/>
    <col min="12790" max="12790" width="9.25" style="252" customWidth="1"/>
    <col min="12791" max="12792" width="10.125" style="252" customWidth="1"/>
    <col min="12793" max="12794" width="8.5" style="252" customWidth="1"/>
    <col min="12795" max="12795" width="7.375" style="252" customWidth="1"/>
    <col min="12796" max="12796" width="8.25" style="252" customWidth="1"/>
    <col min="12797" max="12797" width="9.375" style="252" customWidth="1"/>
    <col min="12798" max="12798" width="8.875" style="252" hidden="1" customWidth="1"/>
    <col min="12799" max="12799" width="9.375" style="252" customWidth="1"/>
    <col min="12800" max="12800" width="8.5" style="252" customWidth="1"/>
    <col min="12801" max="12801" width="9.375" style="252" customWidth="1"/>
    <col min="12802" max="12802" width="7.375" style="252" customWidth="1"/>
    <col min="12803" max="12803" width="7.125" style="252" customWidth="1"/>
    <col min="12804" max="12804" width="9" style="252" customWidth="1"/>
    <col min="12805" max="12805" width="9.125" style="252" customWidth="1"/>
    <col min="12806" max="12806" width="8.625" style="252" customWidth="1"/>
    <col min="12807" max="12807" width="8.75" style="252" customWidth="1"/>
    <col min="12808" max="12808" width="11.75" style="252" customWidth="1"/>
    <col min="12809" max="12810" width="12.5" style="252" customWidth="1"/>
    <col min="12811" max="12822" width="10" style="252" customWidth="1"/>
    <col min="12823" max="13039" width="8.875" style="252"/>
    <col min="13040" max="13040" width="8.5" style="252" customWidth="1"/>
    <col min="13041" max="13041" width="23.375" style="252" customWidth="1"/>
    <col min="13042" max="13042" width="8.5" style="252" customWidth="1"/>
    <col min="13043" max="13043" width="11.375" style="252" customWidth="1"/>
    <col min="13044" max="13044" width="9.375" style="252" customWidth="1"/>
    <col min="13045" max="13045" width="9.75" style="252" customWidth="1"/>
    <col min="13046" max="13046" width="9.25" style="252" customWidth="1"/>
    <col min="13047" max="13048" width="10.125" style="252" customWidth="1"/>
    <col min="13049" max="13050" width="8.5" style="252" customWidth="1"/>
    <col min="13051" max="13051" width="7.375" style="252" customWidth="1"/>
    <col min="13052" max="13052" width="8.25" style="252" customWidth="1"/>
    <col min="13053" max="13053" width="9.375" style="252" customWidth="1"/>
    <col min="13054" max="13054" width="8.875" style="252" hidden="1" customWidth="1"/>
    <col min="13055" max="13055" width="9.375" style="252" customWidth="1"/>
    <col min="13056" max="13056" width="8.5" style="252" customWidth="1"/>
    <col min="13057" max="13057" width="9.375" style="252" customWidth="1"/>
    <col min="13058" max="13058" width="7.375" style="252" customWidth="1"/>
    <col min="13059" max="13059" width="7.125" style="252" customWidth="1"/>
    <col min="13060" max="13060" width="9" style="252" customWidth="1"/>
    <col min="13061" max="13061" width="9.125" style="252" customWidth="1"/>
    <col min="13062" max="13062" width="8.625" style="252" customWidth="1"/>
    <col min="13063" max="13063" width="8.75" style="252" customWidth="1"/>
    <col min="13064" max="13064" width="11.75" style="252" customWidth="1"/>
    <col min="13065" max="13066" width="12.5" style="252" customWidth="1"/>
    <col min="13067" max="13078" width="10" style="252" customWidth="1"/>
    <col min="13079" max="13295" width="8.875" style="252"/>
    <col min="13296" max="13296" width="8.5" style="252" customWidth="1"/>
    <col min="13297" max="13297" width="23.375" style="252" customWidth="1"/>
    <col min="13298" max="13298" width="8.5" style="252" customWidth="1"/>
    <col min="13299" max="13299" width="11.375" style="252" customWidth="1"/>
    <col min="13300" max="13300" width="9.375" style="252" customWidth="1"/>
    <col min="13301" max="13301" width="9.75" style="252" customWidth="1"/>
    <col min="13302" max="13302" width="9.25" style="252" customWidth="1"/>
    <col min="13303" max="13304" width="10.125" style="252" customWidth="1"/>
    <col min="13305" max="13306" width="8.5" style="252" customWidth="1"/>
    <col min="13307" max="13307" width="7.375" style="252" customWidth="1"/>
    <col min="13308" max="13308" width="8.25" style="252" customWidth="1"/>
    <col min="13309" max="13309" width="9.375" style="252" customWidth="1"/>
    <col min="13310" max="13310" width="8.875" style="252" hidden="1" customWidth="1"/>
    <col min="13311" max="13311" width="9.375" style="252" customWidth="1"/>
    <col min="13312" max="13312" width="8.5" style="252" customWidth="1"/>
    <col min="13313" max="13313" width="9.375" style="252" customWidth="1"/>
    <col min="13314" max="13314" width="7.375" style="252" customWidth="1"/>
    <col min="13315" max="13315" width="7.125" style="252" customWidth="1"/>
    <col min="13316" max="13316" width="9" style="252" customWidth="1"/>
    <col min="13317" max="13317" width="9.125" style="252" customWidth="1"/>
    <col min="13318" max="13318" width="8.625" style="252" customWidth="1"/>
    <col min="13319" max="13319" width="8.75" style="252" customWidth="1"/>
    <col min="13320" max="13320" width="11.75" style="252" customWidth="1"/>
    <col min="13321" max="13322" width="12.5" style="252" customWidth="1"/>
    <col min="13323" max="13334" width="10" style="252" customWidth="1"/>
    <col min="13335" max="13551" width="8.875" style="252"/>
    <col min="13552" max="13552" width="8.5" style="252" customWidth="1"/>
    <col min="13553" max="13553" width="23.375" style="252" customWidth="1"/>
    <col min="13554" max="13554" width="8.5" style="252" customWidth="1"/>
    <col min="13555" max="13555" width="11.375" style="252" customWidth="1"/>
    <col min="13556" max="13556" width="9.375" style="252" customWidth="1"/>
    <col min="13557" max="13557" width="9.75" style="252" customWidth="1"/>
    <col min="13558" max="13558" width="9.25" style="252" customWidth="1"/>
    <col min="13559" max="13560" width="10.125" style="252" customWidth="1"/>
    <col min="13561" max="13562" width="8.5" style="252" customWidth="1"/>
    <col min="13563" max="13563" width="7.375" style="252" customWidth="1"/>
    <col min="13564" max="13564" width="8.25" style="252" customWidth="1"/>
    <col min="13565" max="13565" width="9.375" style="252" customWidth="1"/>
    <col min="13566" max="13566" width="8.875" style="252" hidden="1" customWidth="1"/>
    <col min="13567" max="13567" width="9.375" style="252" customWidth="1"/>
    <col min="13568" max="13568" width="8.5" style="252" customWidth="1"/>
    <col min="13569" max="13569" width="9.375" style="252" customWidth="1"/>
    <col min="13570" max="13570" width="7.375" style="252" customWidth="1"/>
    <col min="13571" max="13571" width="7.125" style="252" customWidth="1"/>
    <col min="13572" max="13572" width="9" style="252" customWidth="1"/>
    <col min="13573" max="13573" width="9.125" style="252" customWidth="1"/>
    <col min="13574" max="13574" width="8.625" style="252" customWidth="1"/>
    <col min="13575" max="13575" width="8.75" style="252" customWidth="1"/>
    <col min="13576" max="13576" width="11.75" style="252" customWidth="1"/>
    <col min="13577" max="13578" width="12.5" style="252" customWidth="1"/>
    <col min="13579" max="13590" width="10" style="252" customWidth="1"/>
    <col min="13591" max="13807" width="8.875" style="252"/>
    <col min="13808" max="13808" width="8.5" style="252" customWidth="1"/>
    <col min="13809" max="13809" width="23.375" style="252" customWidth="1"/>
    <col min="13810" max="13810" width="8.5" style="252" customWidth="1"/>
    <col min="13811" max="13811" width="11.375" style="252" customWidth="1"/>
    <col min="13812" max="13812" width="9.375" style="252" customWidth="1"/>
    <col min="13813" max="13813" width="9.75" style="252" customWidth="1"/>
    <col min="13814" max="13814" width="9.25" style="252" customWidth="1"/>
    <col min="13815" max="13816" width="10.125" style="252" customWidth="1"/>
    <col min="13817" max="13818" width="8.5" style="252" customWidth="1"/>
    <col min="13819" max="13819" width="7.375" style="252" customWidth="1"/>
    <col min="13820" max="13820" width="8.25" style="252" customWidth="1"/>
    <col min="13821" max="13821" width="9.375" style="252" customWidth="1"/>
    <col min="13822" max="13822" width="8.875" style="252" hidden="1" customWidth="1"/>
    <col min="13823" max="13823" width="9.375" style="252" customWidth="1"/>
    <col min="13824" max="13824" width="8.5" style="252" customWidth="1"/>
    <col min="13825" max="13825" width="9.375" style="252" customWidth="1"/>
    <col min="13826" max="13826" width="7.375" style="252" customWidth="1"/>
    <col min="13827" max="13827" width="7.125" style="252" customWidth="1"/>
    <col min="13828" max="13828" width="9" style="252" customWidth="1"/>
    <col min="13829" max="13829" width="9.125" style="252" customWidth="1"/>
    <col min="13830" max="13830" width="8.625" style="252" customWidth="1"/>
    <col min="13831" max="13831" width="8.75" style="252" customWidth="1"/>
    <col min="13832" max="13832" width="11.75" style="252" customWidth="1"/>
    <col min="13833" max="13834" width="12.5" style="252" customWidth="1"/>
    <col min="13835" max="13846" width="10" style="252" customWidth="1"/>
    <col min="13847" max="14063" width="8.875" style="252"/>
    <col min="14064" max="14064" width="8.5" style="252" customWidth="1"/>
    <col min="14065" max="14065" width="23.375" style="252" customWidth="1"/>
    <col min="14066" max="14066" width="8.5" style="252" customWidth="1"/>
    <col min="14067" max="14067" width="11.375" style="252" customWidth="1"/>
    <col min="14068" max="14068" width="9.375" style="252" customWidth="1"/>
    <col min="14069" max="14069" width="9.75" style="252" customWidth="1"/>
    <col min="14070" max="14070" width="9.25" style="252" customWidth="1"/>
    <col min="14071" max="14072" width="10.125" style="252" customWidth="1"/>
    <col min="14073" max="14074" width="8.5" style="252" customWidth="1"/>
    <col min="14075" max="14075" width="7.375" style="252" customWidth="1"/>
    <col min="14076" max="14076" width="8.25" style="252" customWidth="1"/>
    <col min="14077" max="14077" width="9.375" style="252" customWidth="1"/>
    <col min="14078" max="14078" width="8.875" style="252" hidden="1" customWidth="1"/>
    <col min="14079" max="14079" width="9.375" style="252" customWidth="1"/>
    <col min="14080" max="14080" width="8.5" style="252" customWidth="1"/>
    <col min="14081" max="14081" width="9.375" style="252" customWidth="1"/>
    <col min="14082" max="14082" width="7.375" style="252" customWidth="1"/>
    <col min="14083" max="14083" width="7.125" style="252" customWidth="1"/>
    <col min="14084" max="14084" width="9" style="252" customWidth="1"/>
    <col min="14085" max="14085" width="9.125" style="252" customWidth="1"/>
    <col min="14086" max="14086" width="8.625" style="252" customWidth="1"/>
    <col min="14087" max="14087" width="8.75" style="252" customWidth="1"/>
    <col min="14088" max="14088" width="11.75" style="252" customWidth="1"/>
    <col min="14089" max="14090" width="12.5" style="252" customWidth="1"/>
    <col min="14091" max="14102" width="10" style="252" customWidth="1"/>
    <col min="14103" max="14319" width="8.875" style="252"/>
    <col min="14320" max="14320" width="8.5" style="252" customWidth="1"/>
    <col min="14321" max="14321" width="23.375" style="252" customWidth="1"/>
    <col min="14322" max="14322" width="8.5" style="252" customWidth="1"/>
    <col min="14323" max="14323" width="11.375" style="252" customWidth="1"/>
    <col min="14324" max="14324" width="9.375" style="252" customWidth="1"/>
    <col min="14325" max="14325" width="9.75" style="252" customWidth="1"/>
    <col min="14326" max="14326" width="9.25" style="252" customWidth="1"/>
    <col min="14327" max="14328" width="10.125" style="252" customWidth="1"/>
    <col min="14329" max="14330" width="8.5" style="252" customWidth="1"/>
    <col min="14331" max="14331" width="7.375" style="252" customWidth="1"/>
    <col min="14332" max="14332" width="8.25" style="252" customWidth="1"/>
    <col min="14333" max="14333" width="9.375" style="252" customWidth="1"/>
    <col min="14334" max="14334" width="8.875" style="252" hidden="1" customWidth="1"/>
    <col min="14335" max="14335" width="9.375" style="252" customWidth="1"/>
    <col min="14336" max="14336" width="8.5" style="252" customWidth="1"/>
    <col min="14337" max="14337" width="9.375" style="252" customWidth="1"/>
    <col min="14338" max="14338" width="7.375" style="252" customWidth="1"/>
    <col min="14339" max="14339" width="7.125" style="252" customWidth="1"/>
    <col min="14340" max="14340" width="9" style="252" customWidth="1"/>
    <col min="14341" max="14341" width="9.125" style="252" customWidth="1"/>
    <col min="14342" max="14342" width="8.625" style="252" customWidth="1"/>
    <col min="14343" max="14343" width="8.75" style="252" customWidth="1"/>
    <col min="14344" max="14344" width="11.75" style="252" customWidth="1"/>
    <col min="14345" max="14346" width="12.5" style="252" customWidth="1"/>
    <col min="14347" max="14358" width="10" style="252" customWidth="1"/>
    <col min="14359" max="14575" width="8.875" style="252"/>
    <col min="14576" max="14576" width="8.5" style="252" customWidth="1"/>
    <col min="14577" max="14577" width="23.375" style="252" customWidth="1"/>
    <col min="14578" max="14578" width="8.5" style="252" customWidth="1"/>
    <col min="14579" max="14579" width="11.375" style="252" customWidth="1"/>
    <col min="14580" max="14580" width="9.375" style="252" customWidth="1"/>
    <col min="14581" max="14581" width="9.75" style="252" customWidth="1"/>
    <col min="14582" max="14582" width="9.25" style="252" customWidth="1"/>
    <col min="14583" max="14584" width="10.125" style="252" customWidth="1"/>
    <col min="14585" max="14586" width="8.5" style="252" customWidth="1"/>
    <col min="14587" max="14587" width="7.375" style="252" customWidth="1"/>
    <col min="14588" max="14588" width="8.25" style="252" customWidth="1"/>
    <col min="14589" max="14589" width="9.375" style="252" customWidth="1"/>
    <col min="14590" max="14590" width="8.875" style="252" hidden="1" customWidth="1"/>
    <col min="14591" max="14591" width="9.375" style="252" customWidth="1"/>
    <col min="14592" max="14592" width="8.5" style="252" customWidth="1"/>
    <col min="14593" max="14593" width="9.375" style="252" customWidth="1"/>
    <col min="14594" max="14594" width="7.375" style="252" customWidth="1"/>
    <col min="14595" max="14595" width="7.125" style="252" customWidth="1"/>
    <col min="14596" max="14596" width="9" style="252" customWidth="1"/>
    <col min="14597" max="14597" width="9.125" style="252" customWidth="1"/>
    <col min="14598" max="14598" width="8.625" style="252" customWidth="1"/>
    <col min="14599" max="14599" width="8.75" style="252" customWidth="1"/>
    <col min="14600" max="14600" width="11.75" style="252" customWidth="1"/>
    <col min="14601" max="14602" width="12.5" style="252" customWidth="1"/>
    <col min="14603" max="14614" width="10" style="252" customWidth="1"/>
    <col min="14615" max="14831" width="8.875" style="252"/>
    <col min="14832" max="14832" width="8.5" style="252" customWidth="1"/>
    <col min="14833" max="14833" width="23.375" style="252" customWidth="1"/>
    <col min="14834" max="14834" width="8.5" style="252" customWidth="1"/>
    <col min="14835" max="14835" width="11.375" style="252" customWidth="1"/>
    <col min="14836" max="14836" width="9.375" style="252" customWidth="1"/>
    <col min="14837" max="14837" width="9.75" style="252" customWidth="1"/>
    <col min="14838" max="14838" width="9.25" style="252" customWidth="1"/>
    <col min="14839" max="14840" width="10.125" style="252" customWidth="1"/>
    <col min="14841" max="14842" width="8.5" style="252" customWidth="1"/>
    <col min="14843" max="14843" width="7.375" style="252" customWidth="1"/>
    <col min="14844" max="14844" width="8.25" style="252" customWidth="1"/>
    <col min="14845" max="14845" width="9.375" style="252" customWidth="1"/>
    <col min="14846" max="14846" width="8.875" style="252" hidden="1" customWidth="1"/>
    <col min="14847" max="14847" width="9.375" style="252" customWidth="1"/>
    <col min="14848" max="14848" width="8.5" style="252" customWidth="1"/>
    <col min="14849" max="14849" width="9.375" style="252" customWidth="1"/>
    <col min="14850" max="14850" width="7.375" style="252" customWidth="1"/>
    <col min="14851" max="14851" width="7.125" style="252" customWidth="1"/>
    <col min="14852" max="14852" width="9" style="252" customWidth="1"/>
    <col min="14853" max="14853" width="9.125" style="252" customWidth="1"/>
    <col min="14854" max="14854" width="8.625" style="252" customWidth="1"/>
    <col min="14855" max="14855" width="8.75" style="252" customWidth="1"/>
    <col min="14856" max="14856" width="11.75" style="252" customWidth="1"/>
    <col min="14857" max="14858" width="12.5" style="252" customWidth="1"/>
    <col min="14859" max="14870" width="10" style="252" customWidth="1"/>
    <col min="14871" max="15087" width="8.875" style="252"/>
    <col min="15088" max="15088" width="8.5" style="252" customWidth="1"/>
    <col min="15089" max="15089" width="23.375" style="252" customWidth="1"/>
    <col min="15090" max="15090" width="8.5" style="252" customWidth="1"/>
    <col min="15091" max="15091" width="11.375" style="252" customWidth="1"/>
    <col min="15092" max="15092" width="9.375" style="252" customWidth="1"/>
    <col min="15093" max="15093" width="9.75" style="252" customWidth="1"/>
    <col min="15094" max="15094" width="9.25" style="252" customWidth="1"/>
    <col min="15095" max="15096" width="10.125" style="252" customWidth="1"/>
    <col min="15097" max="15098" width="8.5" style="252" customWidth="1"/>
    <col min="15099" max="15099" width="7.375" style="252" customWidth="1"/>
    <col min="15100" max="15100" width="8.25" style="252" customWidth="1"/>
    <col min="15101" max="15101" width="9.375" style="252" customWidth="1"/>
    <col min="15102" max="15102" width="8.875" style="252" hidden="1" customWidth="1"/>
    <col min="15103" max="15103" width="9.375" style="252" customWidth="1"/>
    <col min="15104" max="15104" width="8.5" style="252" customWidth="1"/>
    <col min="15105" max="15105" width="9.375" style="252" customWidth="1"/>
    <col min="15106" max="15106" width="7.375" style="252" customWidth="1"/>
    <col min="15107" max="15107" width="7.125" style="252" customWidth="1"/>
    <col min="15108" max="15108" width="9" style="252" customWidth="1"/>
    <col min="15109" max="15109" width="9.125" style="252" customWidth="1"/>
    <col min="15110" max="15110" width="8.625" style="252" customWidth="1"/>
    <col min="15111" max="15111" width="8.75" style="252" customWidth="1"/>
    <col min="15112" max="15112" width="11.75" style="252" customWidth="1"/>
    <col min="15113" max="15114" width="12.5" style="252" customWidth="1"/>
    <col min="15115" max="15126" width="10" style="252" customWidth="1"/>
    <col min="15127" max="15343" width="8.875" style="252"/>
    <col min="15344" max="15344" width="8.5" style="252" customWidth="1"/>
    <col min="15345" max="15345" width="23.375" style="252" customWidth="1"/>
    <col min="15346" max="15346" width="8.5" style="252" customWidth="1"/>
    <col min="15347" max="15347" width="11.375" style="252" customWidth="1"/>
    <col min="15348" max="15348" width="9.375" style="252" customWidth="1"/>
    <col min="15349" max="15349" width="9.75" style="252" customWidth="1"/>
    <col min="15350" max="15350" width="9.25" style="252" customWidth="1"/>
    <col min="15351" max="15352" width="10.125" style="252" customWidth="1"/>
    <col min="15353" max="15354" width="8.5" style="252" customWidth="1"/>
    <col min="15355" max="15355" width="7.375" style="252" customWidth="1"/>
    <col min="15356" max="15356" width="8.25" style="252" customWidth="1"/>
    <col min="15357" max="15357" width="9.375" style="252" customWidth="1"/>
    <col min="15358" max="15358" width="8.875" style="252" hidden="1" customWidth="1"/>
    <col min="15359" max="15359" width="9.375" style="252" customWidth="1"/>
    <col min="15360" max="15360" width="8.5" style="252" customWidth="1"/>
    <col min="15361" max="15361" width="9.375" style="252" customWidth="1"/>
    <col min="15362" max="15362" width="7.375" style="252" customWidth="1"/>
    <col min="15363" max="15363" width="7.125" style="252" customWidth="1"/>
    <col min="15364" max="15364" width="9" style="252" customWidth="1"/>
    <col min="15365" max="15365" width="9.125" style="252" customWidth="1"/>
    <col min="15366" max="15366" width="8.625" style="252" customWidth="1"/>
    <col min="15367" max="15367" width="8.75" style="252" customWidth="1"/>
    <col min="15368" max="15368" width="11.75" style="252" customWidth="1"/>
    <col min="15369" max="15370" width="12.5" style="252" customWidth="1"/>
    <col min="15371" max="15382" width="10" style="252" customWidth="1"/>
    <col min="15383" max="15599" width="8.875" style="252"/>
    <col min="15600" max="15600" width="8.5" style="252" customWidth="1"/>
    <col min="15601" max="15601" width="23.375" style="252" customWidth="1"/>
    <col min="15602" max="15602" width="8.5" style="252" customWidth="1"/>
    <col min="15603" max="15603" width="11.375" style="252" customWidth="1"/>
    <col min="15604" max="15604" width="9.375" style="252" customWidth="1"/>
    <col min="15605" max="15605" width="9.75" style="252" customWidth="1"/>
    <col min="15606" max="15606" width="9.25" style="252" customWidth="1"/>
    <col min="15607" max="15608" width="10.125" style="252" customWidth="1"/>
    <col min="15609" max="15610" width="8.5" style="252" customWidth="1"/>
    <col min="15611" max="15611" width="7.375" style="252" customWidth="1"/>
    <col min="15612" max="15612" width="8.25" style="252" customWidth="1"/>
    <col min="15613" max="15613" width="9.375" style="252" customWidth="1"/>
    <col min="15614" max="15614" width="8.875" style="252" hidden="1" customWidth="1"/>
    <col min="15615" max="15615" width="9.375" style="252" customWidth="1"/>
    <col min="15616" max="15616" width="8.5" style="252" customWidth="1"/>
    <col min="15617" max="15617" width="9.375" style="252" customWidth="1"/>
    <col min="15618" max="15618" width="7.375" style="252" customWidth="1"/>
    <col min="15619" max="15619" width="7.125" style="252" customWidth="1"/>
    <col min="15620" max="15620" width="9" style="252" customWidth="1"/>
    <col min="15621" max="15621" width="9.125" style="252" customWidth="1"/>
    <col min="15622" max="15622" width="8.625" style="252" customWidth="1"/>
    <col min="15623" max="15623" width="8.75" style="252" customWidth="1"/>
    <col min="15624" max="15624" width="11.75" style="252" customWidth="1"/>
    <col min="15625" max="15626" width="12.5" style="252" customWidth="1"/>
    <col min="15627" max="15638" width="10" style="252" customWidth="1"/>
    <col min="15639" max="15855" width="8.875" style="252"/>
    <col min="15856" max="15856" width="8.5" style="252" customWidth="1"/>
    <col min="15857" max="15857" width="23.375" style="252" customWidth="1"/>
    <col min="15858" max="15858" width="8.5" style="252" customWidth="1"/>
    <col min="15859" max="15859" width="11.375" style="252" customWidth="1"/>
    <col min="15860" max="15860" width="9.375" style="252" customWidth="1"/>
    <col min="15861" max="15861" width="9.75" style="252" customWidth="1"/>
    <col min="15862" max="15862" width="9.25" style="252" customWidth="1"/>
    <col min="15863" max="15864" width="10.125" style="252" customWidth="1"/>
    <col min="15865" max="15866" width="8.5" style="252" customWidth="1"/>
    <col min="15867" max="15867" width="7.375" style="252" customWidth="1"/>
    <col min="15868" max="15868" width="8.25" style="252" customWidth="1"/>
    <col min="15869" max="15869" width="9.375" style="252" customWidth="1"/>
    <col min="15870" max="15870" width="8.875" style="252" hidden="1" customWidth="1"/>
    <col min="15871" max="15871" width="9.375" style="252" customWidth="1"/>
    <col min="15872" max="15872" width="8.5" style="252" customWidth="1"/>
    <col min="15873" max="15873" width="9.375" style="252" customWidth="1"/>
    <col min="15874" max="15874" width="7.375" style="252" customWidth="1"/>
    <col min="15875" max="15875" width="7.125" style="252" customWidth="1"/>
    <col min="15876" max="15876" width="9" style="252" customWidth="1"/>
    <col min="15877" max="15877" width="9.125" style="252" customWidth="1"/>
    <col min="15878" max="15878" width="8.625" style="252" customWidth="1"/>
    <col min="15879" max="15879" width="8.75" style="252" customWidth="1"/>
    <col min="15880" max="15880" width="11.75" style="252" customWidth="1"/>
    <col min="15881" max="15882" width="12.5" style="252" customWidth="1"/>
    <col min="15883" max="15894" width="10" style="252" customWidth="1"/>
    <col min="15895" max="16111" width="8.875" style="252"/>
    <col min="16112" max="16112" width="8.5" style="252" customWidth="1"/>
    <col min="16113" max="16113" width="23.375" style="252" customWidth="1"/>
    <col min="16114" max="16114" width="8.5" style="252" customWidth="1"/>
    <col min="16115" max="16115" width="11.375" style="252" customWidth="1"/>
    <col min="16116" max="16116" width="9.375" style="252" customWidth="1"/>
    <col min="16117" max="16117" width="9.75" style="252" customWidth="1"/>
    <col min="16118" max="16118" width="9.25" style="252" customWidth="1"/>
    <col min="16119" max="16120" width="10.125" style="252" customWidth="1"/>
    <col min="16121" max="16122" width="8.5" style="252" customWidth="1"/>
    <col min="16123" max="16123" width="7.375" style="252" customWidth="1"/>
    <col min="16124" max="16124" width="8.25" style="252" customWidth="1"/>
    <col min="16125" max="16125" width="9.375" style="252" customWidth="1"/>
    <col min="16126" max="16126" width="8.875" style="252" hidden="1" customWidth="1"/>
    <col min="16127" max="16127" width="9.375" style="252" customWidth="1"/>
    <col min="16128" max="16128" width="8.5" style="252" customWidth="1"/>
    <col min="16129" max="16129" width="9.375" style="252" customWidth="1"/>
    <col min="16130" max="16130" width="7.375" style="252" customWidth="1"/>
    <col min="16131" max="16131" width="7.125" style="252" customWidth="1"/>
    <col min="16132" max="16132" width="9" style="252" customWidth="1"/>
    <col min="16133" max="16133" width="9.125" style="252" customWidth="1"/>
    <col min="16134" max="16134" width="8.625" style="252" customWidth="1"/>
    <col min="16135" max="16135" width="8.75" style="252" customWidth="1"/>
    <col min="16136" max="16136" width="11.75" style="252" customWidth="1"/>
    <col min="16137" max="16138" width="12.5" style="252" customWidth="1"/>
    <col min="16139" max="16150" width="10" style="252" customWidth="1"/>
    <col min="16151" max="16384" width="8.875" style="252"/>
  </cols>
  <sheetData>
    <row r="1" spans="1:13" ht="20.25">
      <c r="A1" s="242" t="s">
        <v>1251</v>
      </c>
    </row>
    <row r="2" spans="1:13" ht="25.5" customHeight="1">
      <c r="A2" s="522" t="s">
        <v>1264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412"/>
    </row>
    <row r="3" spans="1:13" ht="18" customHeight="1">
      <c r="L3" s="270"/>
      <c r="M3" s="270" t="s">
        <v>3</v>
      </c>
    </row>
    <row r="4" spans="1:13" s="238" customFormat="1" ht="54.4" customHeight="1">
      <c r="A4" s="523" t="s">
        <v>507</v>
      </c>
      <c r="B4" s="526" t="s">
        <v>361</v>
      </c>
      <c r="C4" s="529" t="s">
        <v>574</v>
      </c>
      <c r="D4" s="530"/>
      <c r="E4" s="530"/>
      <c r="F4" s="531"/>
      <c r="G4" s="529" t="s">
        <v>575</v>
      </c>
      <c r="H4" s="530"/>
      <c r="I4" s="531"/>
      <c r="J4" s="535" t="s">
        <v>1249</v>
      </c>
      <c r="K4" s="535" t="s">
        <v>1250</v>
      </c>
      <c r="L4" s="535" t="s">
        <v>8</v>
      </c>
      <c r="M4" s="410" t="s">
        <v>12</v>
      </c>
    </row>
    <row r="5" spans="1:13" s="238" customFormat="1" ht="22.15" customHeight="1">
      <c r="A5" s="524"/>
      <c r="B5" s="527"/>
      <c r="C5" s="532"/>
      <c r="D5" s="533"/>
      <c r="E5" s="533"/>
      <c r="F5" s="534"/>
      <c r="G5" s="532"/>
      <c r="H5" s="533"/>
      <c r="I5" s="534"/>
      <c r="J5" s="536"/>
      <c r="K5" s="536"/>
      <c r="L5" s="540"/>
      <c r="M5" s="411"/>
    </row>
    <row r="6" spans="1:13" s="238" customFormat="1" ht="19.5" customHeight="1">
      <c r="A6" s="524"/>
      <c r="B6" s="527"/>
      <c r="C6" s="543" t="s">
        <v>13</v>
      </c>
      <c r="D6" s="543" t="s">
        <v>337</v>
      </c>
      <c r="E6" s="543" t="s">
        <v>339</v>
      </c>
      <c r="F6" s="543" t="s">
        <v>576</v>
      </c>
      <c r="G6" s="543" t="s">
        <v>13</v>
      </c>
      <c r="H6" s="543" t="s">
        <v>337</v>
      </c>
      <c r="I6" s="543" t="s">
        <v>339</v>
      </c>
      <c r="J6" s="536"/>
      <c r="K6" s="536"/>
      <c r="L6" s="541"/>
      <c r="M6" s="411"/>
    </row>
    <row r="7" spans="1:13" s="238" customFormat="1" ht="27.6" customHeight="1">
      <c r="A7" s="525"/>
      <c r="B7" s="528"/>
      <c r="C7" s="544"/>
      <c r="D7" s="544"/>
      <c r="E7" s="544"/>
      <c r="F7" s="544"/>
      <c r="G7" s="544"/>
      <c r="H7" s="544"/>
      <c r="I7" s="544"/>
      <c r="J7" s="537"/>
      <c r="K7" s="537"/>
      <c r="L7" s="542"/>
      <c r="M7" s="416"/>
    </row>
    <row r="8" spans="1:13" s="239" customFormat="1" ht="23.1" customHeight="1">
      <c r="A8" s="186" t="s">
        <v>431</v>
      </c>
      <c r="B8" s="205"/>
      <c r="C8" s="271">
        <v>46071.710000000006</v>
      </c>
      <c r="D8" s="206">
        <v>30907.189999999991</v>
      </c>
      <c r="E8" s="206">
        <v>0</v>
      </c>
      <c r="F8" s="271">
        <v>15164.520000000002</v>
      </c>
      <c r="G8" s="271">
        <v>24060</v>
      </c>
      <c r="H8" s="271">
        <v>24060</v>
      </c>
      <c r="I8" s="271">
        <v>0</v>
      </c>
      <c r="J8" s="271">
        <v>6847.1900000000005</v>
      </c>
      <c r="K8" s="271">
        <v>0</v>
      </c>
      <c r="L8" s="271"/>
      <c r="M8" s="266"/>
    </row>
    <row r="9" spans="1:13" s="239" customFormat="1" ht="23.1" customHeight="1">
      <c r="A9" s="538" t="s">
        <v>153</v>
      </c>
      <c r="B9" s="413" t="s">
        <v>13</v>
      </c>
      <c r="C9" s="268">
        <v>11426.570000000002</v>
      </c>
      <c r="D9" s="187">
        <v>7699.5999999999995</v>
      </c>
      <c r="E9" s="187">
        <v>0</v>
      </c>
      <c r="F9" s="268">
        <v>3726.97</v>
      </c>
      <c r="G9" s="268">
        <v>6251</v>
      </c>
      <c r="H9" s="268">
        <v>6251</v>
      </c>
      <c r="I9" s="268">
        <v>0</v>
      </c>
      <c r="J9" s="268">
        <v>1448.6</v>
      </c>
      <c r="K9" s="268">
        <v>0</v>
      </c>
      <c r="L9" s="268"/>
      <c r="M9" s="266"/>
    </row>
    <row r="10" spans="1:13" ht="23.1" customHeight="1">
      <c r="A10" s="539"/>
      <c r="B10" s="195" t="s">
        <v>514</v>
      </c>
      <c r="C10" s="269">
        <v>1099.49</v>
      </c>
      <c r="D10" s="192">
        <v>745.13</v>
      </c>
      <c r="E10" s="192">
        <v>0</v>
      </c>
      <c r="F10" s="246">
        <v>354.36</v>
      </c>
      <c r="G10" s="269">
        <v>583</v>
      </c>
      <c r="H10" s="246">
        <v>583</v>
      </c>
      <c r="I10" s="246"/>
      <c r="J10" s="246">
        <v>162.13</v>
      </c>
      <c r="K10" s="246">
        <v>0</v>
      </c>
      <c r="L10" s="268"/>
      <c r="M10" s="260"/>
    </row>
    <row r="11" spans="1:13" ht="28.5" customHeight="1">
      <c r="A11" s="539"/>
      <c r="B11" s="195" t="s">
        <v>515</v>
      </c>
      <c r="C11" s="269">
        <v>960.03</v>
      </c>
      <c r="D11" s="192">
        <v>646.41999999999996</v>
      </c>
      <c r="E11" s="192">
        <v>0</v>
      </c>
      <c r="F11" s="246">
        <v>313.61</v>
      </c>
      <c r="G11" s="269">
        <v>553</v>
      </c>
      <c r="H11" s="246">
        <v>553</v>
      </c>
      <c r="I11" s="246"/>
      <c r="J11" s="246">
        <v>93.419999999999959</v>
      </c>
      <c r="K11" s="246">
        <v>0</v>
      </c>
      <c r="L11" s="268"/>
      <c r="M11" s="273"/>
    </row>
    <row r="12" spans="1:13" ht="23.1" customHeight="1">
      <c r="A12" s="539"/>
      <c r="B12" s="195" t="s">
        <v>516</v>
      </c>
      <c r="C12" s="269">
        <v>1160.69</v>
      </c>
      <c r="D12" s="192">
        <v>779.25</v>
      </c>
      <c r="E12" s="192">
        <v>0</v>
      </c>
      <c r="F12" s="246">
        <v>381.44</v>
      </c>
      <c r="G12" s="269">
        <v>661</v>
      </c>
      <c r="H12" s="246">
        <v>661</v>
      </c>
      <c r="I12" s="246"/>
      <c r="J12" s="246">
        <v>118.25</v>
      </c>
      <c r="K12" s="246">
        <v>0</v>
      </c>
      <c r="L12" s="268"/>
      <c r="M12" s="260"/>
    </row>
    <row r="13" spans="1:13" ht="29.25" customHeight="1">
      <c r="A13" s="539"/>
      <c r="B13" s="195" t="s">
        <v>517</v>
      </c>
      <c r="C13" s="269">
        <v>1258.3400000000001</v>
      </c>
      <c r="D13" s="192">
        <v>857.32</v>
      </c>
      <c r="E13" s="192">
        <v>0</v>
      </c>
      <c r="F13" s="246">
        <v>401.02</v>
      </c>
      <c r="G13" s="269">
        <v>748</v>
      </c>
      <c r="H13" s="246">
        <v>748</v>
      </c>
      <c r="I13" s="246"/>
      <c r="J13" s="246">
        <v>109.32000000000005</v>
      </c>
      <c r="K13" s="246">
        <v>0</v>
      </c>
      <c r="L13" s="268"/>
      <c r="M13" s="273"/>
    </row>
    <row r="14" spans="1:13" ht="35.25" customHeight="1">
      <c r="A14" s="539"/>
      <c r="B14" s="195" t="s">
        <v>518</v>
      </c>
      <c r="C14" s="269">
        <v>1046.99</v>
      </c>
      <c r="D14" s="192">
        <v>700.99</v>
      </c>
      <c r="E14" s="192">
        <v>0</v>
      </c>
      <c r="F14" s="246">
        <v>346</v>
      </c>
      <c r="G14" s="269">
        <v>612</v>
      </c>
      <c r="H14" s="246">
        <v>612</v>
      </c>
      <c r="I14" s="246"/>
      <c r="J14" s="246">
        <v>88.990000000000009</v>
      </c>
      <c r="K14" s="246">
        <v>0</v>
      </c>
      <c r="L14" s="268"/>
      <c r="M14" s="272" t="s">
        <v>1</v>
      </c>
    </row>
    <row r="15" spans="1:13" ht="23.1" customHeight="1">
      <c r="A15" s="539"/>
      <c r="B15" s="195" t="s">
        <v>519</v>
      </c>
      <c r="C15" s="269">
        <v>1176.73</v>
      </c>
      <c r="D15" s="192">
        <v>794.48</v>
      </c>
      <c r="E15" s="192">
        <v>0</v>
      </c>
      <c r="F15" s="246">
        <v>382.25</v>
      </c>
      <c r="G15" s="269">
        <v>660</v>
      </c>
      <c r="H15" s="246">
        <v>660</v>
      </c>
      <c r="I15" s="246"/>
      <c r="J15" s="246">
        <v>134.48000000000002</v>
      </c>
      <c r="K15" s="246">
        <v>0</v>
      </c>
      <c r="L15" s="268"/>
      <c r="M15" s="260"/>
    </row>
    <row r="16" spans="1:13" ht="23.1" customHeight="1">
      <c r="A16" s="539"/>
      <c r="B16" s="195" t="s">
        <v>520</v>
      </c>
      <c r="C16" s="269">
        <v>1285.5899999999999</v>
      </c>
      <c r="D16" s="192">
        <v>868.51</v>
      </c>
      <c r="E16" s="192">
        <v>0</v>
      </c>
      <c r="F16" s="246">
        <v>417.08</v>
      </c>
      <c r="G16" s="269">
        <v>719</v>
      </c>
      <c r="H16" s="246">
        <v>719</v>
      </c>
      <c r="I16" s="246"/>
      <c r="J16" s="246">
        <v>149.51</v>
      </c>
      <c r="K16" s="246">
        <v>0</v>
      </c>
      <c r="L16" s="268"/>
      <c r="M16" s="260"/>
    </row>
    <row r="17" spans="1:13" ht="23.1" customHeight="1">
      <c r="A17" s="539"/>
      <c r="B17" s="195" t="s">
        <v>521</v>
      </c>
      <c r="C17" s="269">
        <v>1271.25</v>
      </c>
      <c r="D17" s="192">
        <v>858.31</v>
      </c>
      <c r="E17" s="192">
        <v>0</v>
      </c>
      <c r="F17" s="246">
        <v>412.94</v>
      </c>
      <c r="G17" s="269">
        <v>733</v>
      </c>
      <c r="H17" s="246">
        <v>733</v>
      </c>
      <c r="I17" s="246"/>
      <c r="J17" s="246">
        <v>125.30999999999995</v>
      </c>
      <c r="K17" s="246">
        <v>0</v>
      </c>
      <c r="L17" s="268"/>
      <c r="M17" s="260"/>
    </row>
    <row r="18" spans="1:13" ht="23.1" customHeight="1">
      <c r="A18" s="539"/>
      <c r="B18" s="195" t="s">
        <v>522</v>
      </c>
      <c r="C18" s="269">
        <v>841.77</v>
      </c>
      <c r="D18" s="192">
        <v>569.34</v>
      </c>
      <c r="E18" s="192">
        <v>0</v>
      </c>
      <c r="F18" s="246">
        <v>272.43</v>
      </c>
      <c r="G18" s="269">
        <v>458</v>
      </c>
      <c r="H18" s="246">
        <v>458</v>
      </c>
      <c r="I18" s="246"/>
      <c r="J18" s="246">
        <v>111.34000000000003</v>
      </c>
      <c r="K18" s="246">
        <v>0</v>
      </c>
      <c r="L18" s="268"/>
      <c r="M18" s="260"/>
    </row>
    <row r="19" spans="1:13" s="239" customFormat="1" ht="23.1" customHeight="1">
      <c r="A19" s="539"/>
      <c r="B19" s="195" t="s">
        <v>523</v>
      </c>
      <c r="C19" s="269">
        <v>755.09</v>
      </c>
      <c r="D19" s="192">
        <v>509.41</v>
      </c>
      <c r="E19" s="192">
        <v>0</v>
      </c>
      <c r="F19" s="246">
        <v>245.68</v>
      </c>
      <c r="G19" s="269">
        <v>421</v>
      </c>
      <c r="H19" s="246">
        <v>421</v>
      </c>
      <c r="I19" s="246"/>
      <c r="J19" s="246">
        <v>88.410000000000025</v>
      </c>
      <c r="K19" s="246">
        <v>0</v>
      </c>
      <c r="L19" s="268"/>
      <c r="M19" s="266"/>
    </row>
    <row r="20" spans="1:13" s="239" customFormat="1" ht="23.1" customHeight="1">
      <c r="A20" s="539"/>
      <c r="B20" s="195" t="s">
        <v>524</v>
      </c>
      <c r="C20" s="269">
        <v>424.57</v>
      </c>
      <c r="D20" s="192">
        <v>282.82</v>
      </c>
      <c r="E20" s="192">
        <v>0</v>
      </c>
      <c r="F20" s="246">
        <v>141.75</v>
      </c>
      <c r="G20" s="269">
        <v>103</v>
      </c>
      <c r="H20" s="246">
        <v>103</v>
      </c>
      <c r="I20" s="246"/>
      <c r="J20" s="246">
        <v>179.82</v>
      </c>
      <c r="K20" s="246">
        <v>0</v>
      </c>
      <c r="L20" s="268"/>
      <c r="M20" s="266"/>
    </row>
    <row r="21" spans="1:13" s="255" customFormat="1" ht="23.1" customHeight="1">
      <c r="A21" s="539"/>
      <c r="B21" s="261" t="s">
        <v>525</v>
      </c>
      <c r="C21" s="269">
        <v>90.919999999999987</v>
      </c>
      <c r="D21" s="192">
        <v>54.55</v>
      </c>
      <c r="E21" s="192">
        <v>0</v>
      </c>
      <c r="F21" s="246">
        <v>36.369999999999997</v>
      </c>
      <c r="G21" s="269">
        <v>0</v>
      </c>
      <c r="H21" s="268">
        <v>0</v>
      </c>
      <c r="I21" s="268"/>
      <c r="J21" s="246">
        <v>54.55</v>
      </c>
      <c r="K21" s="246">
        <v>0</v>
      </c>
      <c r="L21" s="268"/>
      <c r="M21" s="274" t="s">
        <v>580</v>
      </c>
    </row>
    <row r="22" spans="1:13" s="255" customFormat="1" ht="23.1" customHeight="1">
      <c r="A22" s="539"/>
      <c r="B22" s="261" t="s">
        <v>526</v>
      </c>
      <c r="C22" s="269">
        <v>55.11</v>
      </c>
      <c r="D22" s="192">
        <v>33.07</v>
      </c>
      <c r="E22" s="192">
        <v>0</v>
      </c>
      <c r="F22" s="246">
        <v>22.04</v>
      </c>
      <c r="G22" s="269">
        <v>0</v>
      </c>
      <c r="H22" s="268">
        <v>0</v>
      </c>
      <c r="I22" s="268"/>
      <c r="J22" s="246">
        <v>33.07</v>
      </c>
      <c r="K22" s="246">
        <v>0</v>
      </c>
      <c r="L22" s="268"/>
      <c r="M22" s="274" t="s">
        <v>580</v>
      </c>
    </row>
    <row r="23" spans="1:13" ht="23.1" customHeight="1">
      <c r="A23" s="538" t="s">
        <v>166</v>
      </c>
      <c r="B23" s="413" t="s">
        <v>13</v>
      </c>
      <c r="C23" s="268">
        <v>3075.51</v>
      </c>
      <c r="D23" s="187">
        <v>2066.15</v>
      </c>
      <c r="E23" s="187">
        <v>0</v>
      </c>
      <c r="F23" s="268">
        <v>1009.3599999999999</v>
      </c>
      <c r="G23" s="268">
        <v>1645</v>
      </c>
      <c r="H23" s="268">
        <v>1645</v>
      </c>
      <c r="I23" s="268">
        <v>0</v>
      </c>
      <c r="J23" s="268">
        <v>421.15000000000003</v>
      </c>
      <c r="K23" s="268">
        <v>0</v>
      </c>
      <c r="L23" s="268"/>
      <c r="M23" s="268" t="s">
        <v>1</v>
      </c>
    </row>
    <row r="24" spans="1:13" ht="23.1" customHeight="1">
      <c r="A24" s="539"/>
      <c r="B24" s="201" t="s">
        <v>527</v>
      </c>
      <c r="C24" s="269">
        <v>1632.43</v>
      </c>
      <c r="D24" s="192">
        <v>1093.98</v>
      </c>
      <c r="E24" s="192">
        <v>0</v>
      </c>
      <c r="F24" s="246">
        <v>538.45000000000005</v>
      </c>
      <c r="G24" s="269">
        <v>901</v>
      </c>
      <c r="H24" s="246">
        <v>901</v>
      </c>
      <c r="I24" s="246"/>
      <c r="J24" s="246">
        <v>192.98000000000002</v>
      </c>
      <c r="K24" s="246">
        <v>0</v>
      </c>
      <c r="L24" s="268"/>
      <c r="M24" s="260"/>
    </row>
    <row r="25" spans="1:13" ht="23.1" customHeight="1">
      <c r="A25" s="539"/>
      <c r="B25" s="201" t="s">
        <v>528</v>
      </c>
      <c r="C25" s="269">
        <v>1036.33</v>
      </c>
      <c r="D25" s="192">
        <v>702.24</v>
      </c>
      <c r="E25" s="192">
        <v>0</v>
      </c>
      <c r="F25" s="246">
        <v>334.09</v>
      </c>
      <c r="G25" s="269">
        <v>645</v>
      </c>
      <c r="H25" s="246">
        <v>645</v>
      </c>
      <c r="I25" s="246"/>
      <c r="J25" s="246">
        <v>57.240000000000009</v>
      </c>
      <c r="K25" s="246">
        <v>0</v>
      </c>
      <c r="L25" s="268"/>
      <c r="M25" s="260"/>
    </row>
    <row r="26" spans="1:13" ht="23.1" customHeight="1">
      <c r="A26" s="539"/>
      <c r="B26" s="201" t="s">
        <v>529</v>
      </c>
      <c r="C26" s="269">
        <v>406.75</v>
      </c>
      <c r="D26" s="192">
        <v>269.93</v>
      </c>
      <c r="E26" s="192">
        <v>0</v>
      </c>
      <c r="F26" s="246">
        <v>136.82</v>
      </c>
      <c r="G26" s="269">
        <v>99</v>
      </c>
      <c r="H26" s="246">
        <v>99</v>
      </c>
      <c r="I26" s="246"/>
      <c r="J26" s="246">
        <v>170.93</v>
      </c>
      <c r="K26" s="246">
        <v>0</v>
      </c>
      <c r="L26" s="268"/>
      <c r="M26" s="260"/>
    </row>
    <row r="27" spans="1:13" s="239" customFormat="1" ht="23.1" customHeight="1">
      <c r="A27" s="538" t="s">
        <v>178</v>
      </c>
      <c r="B27" s="413" t="s">
        <v>13</v>
      </c>
      <c r="C27" s="268">
        <v>3817.95</v>
      </c>
      <c r="D27" s="187">
        <v>2580.9300000000003</v>
      </c>
      <c r="E27" s="187">
        <v>0</v>
      </c>
      <c r="F27" s="268">
        <v>1237.02</v>
      </c>
      <c r="G27" s="268">
        <v>1718</v>
      </c>
      <c r="H27" s="268">
        <v>1718</v>
      </c>
      <c r="I27" s="268">
        <v>0</v>
      </c>
      <c r="J27" s="268">
        <v>862.93</v>
      </c>
      <c r="K27" s="268">
        <v>0</v>
      </c>
      <c r="L27" s="268"/>
      <c r="M27" s="268" t="s">
        <v>1</v>
      </c>
    </row>
    <row r="28" spans="1:13" ht="23.1" customHeight="1">
      <c r="A28" s="539"/>
      <c r="B28" s="189" t="s">
        <v>530</v>
      </c>
      <c r="C28" s="269">
        <v>1341.44</v>
      </c>
      <c r="D28" s="192">
        <v>898.42</v>
      </c>
      <c r="E28" s="192">
        <v>0</v>
      </c>
      <c r="F28" s="246">
        <v>443.02</v>
      </c>
      <c r="G28" s="269">
        <v>816</v>
      </c>
      <c r="H28" s="246">
        <v>816</v>
      </c>
      <c r="I28" s="246"/>
      <c r="J28" s="246">
        <v>82.419999999999959</v>
      </c>
      <c r="K28" s="246">
        <v>0</v>
      </c>
      <c r="L28" s="268"/>
      <c r="M28" s="260"/>
    </row>
    <row r="29" spans="1:13" ht="23.1" customHeight="1">
      <c r="A29" s="539"/>
      <c r="B29" s="195" t="s">
        <v>531</v>
      </c>
      <c r="C29" s="269">
        <v>1111.6799999999998</v>
      </c>
      <c r="D29" s="192">
        <v>754.93</v>
      </c>
      <c r="E29" s="192">
        <v>0</v>
      </c>
      <c r="F29" s="246">
        <v>356.75</v>
      </c>
      <c r="G29" s="269">
        <v>553</v>
      </c>
      <c r="H29" s="246">
        <v>553</v>
      </c>
      <c r="I29" s="246"/>
      <c r="J29" s="246">
        <v>201.92999999999995</v>
      </c>
      <c r="K29" s="246">
        <v>0</v>
      </c>
      <c r="L29" s="268"/>
      <c r="M29" s="260" t="s">
        <v>1</v>
      </c>
    </row>
    <row r="30" spans="1:13" ht="23.1" customHeight="1">
      <c r="A30" s="539"/>
      <c r="B30" s="195" t="s">
        <v>532</v>
      </c>
      <c r="C30" s="269">
        <v>665.36</v>
      </c>
      <c r="D30" s="192">
        <v>448.86</v>
      </c>
      <c r="E30" s="192">
        <v>0</v>
      </c>
      <c r="F30" s="246">
        <v>216.5</v>
      </c>
      <c r="G30" s="269">
        <v>349</v>
      </c>
      <c r="H30" s="246">
        <v>349</v>
      </c>
      <c r="I30" s="246"/>
      <c r="J30" s="246">
        <v>99.860000000000014</v>
      </c>
      <c r="K30" s="246">
        <v>0</v>
      </c>
      <c r="L30" s="268"/>
      <c r="M30" s="260"/>
    </row>
    <row r="31" spans="1:13" s="239" customFormat="1" ht="36" customHeight="1">
      <c r="A31" s="539"/>
      <c r="B31" s="413" t="s">
        <v>533</v>
      </c>
      <c r="C31" s="269">
        <v>699.47</v>
      </c>
      <c r="D31" s="192">
        <v>478.72</v>
      </c>
      <c r="E31" s="192">
        <v>0</v>
      </c>
      <c r="F31" s="246">
        <v>220.75</v>
      </c>
      <c r="G31" s="275">
        <v>0</v>
      </c>
      <c r="H31" s="276">
        <v>0</v>
      </c>
      <c r="I31" s="246"/>
      <c r="J31" s="246">
        <v>478.72</v>
      </c>
      <c r="K31" s="246">
        <v>0</v>
      </c>
      <c r="L31" s="268"/>
      <c r="M31" s="274" t="s">
        <v>581</v>
      </c>
    </row>
    <row r="32" spans="1:13" s="239" customFormat="1" ht="23.1" customHeight="1">
      <c r="A32" s="538" t="s">
        <v>186</v>
      </c>
      <c r="B32" s="413" t="s">
        <v>13</v>
      </c>
      <c r="C32" s="268">
        <v>4997.8200000000006</v>
      </c>
      <c r="D32" s="187">
        <v>3367.6</v>
      </c>
      <c r="E32" s="187">
        <v>0</v>
      </c>
      <c r="F32" s="268">
        <v>1630.22</v>
      </c>
      <c r="G32" s="268">
        <v>2642</v>
      </c>
      <c r="H32" s="268">
        <v>2642</v>
      </c>
      <c r="I32" s="268">
        <v>0</v>
      </c>
      <c r="J32" s="268">
        <v>725.59999999999991</v>
      </c>
      <c r="K32" s="268">
        <v>0</v>
      </c>
      <c r="L32" s="268"/>
      <c r="M32" s="266"/>
    </row>
    <row r="33" spans="1:13" ht="23.1" customHeight="1">
      <c r="A33" s="539"/>
      <c r="B33" s="195" t="s">
        <v>534</v>
      </c>
      <c r="C33" s="269">
        <v>1173.8499999999999</v>
      </c>
      <c r="D33" s="192">
        <v>787.55</v>
      </c>
      <c r="E33" s="192">
        <v>0</v>
      </c>
      <c r="F33" s="246">
        <v>386.3</v>
      </c>
      <c r="G33" s="269">
        <v>688</v>
      </c>
      <c r="H33" s="246">
        <v>688</v>
      </c>
      <c r="I33" s="246"/>
      <c r="J33" s="246">
        <v>99.549999999999955</v>
      </c>
      <c r="K33" s="246">
        <v>0</v>
      </c>
      <c r="L33" s="268"/>
      <c r="M33" s="260"/>
    </row>
    <row r="34" spans="1:13" ht="23.1" customHeight="1">
      <c r="A34" s="539"/>
      <c r="B34" s="195" t="s">
        <v>535</v>
      </c>
      <c r="C34" s="269">
        <v>1163.79</v>
      </c>
      <c r="D34" s="192">
        <v>789.83</v>
      </c>
      <c r="E34" s="192">
        <v>0</v>
      </c>
      <c r="F34" s="246">
        <v>373.96</v>
      </c>
      <c r="G34" s="269">
        <v>689</v>
      </c>
      <c r="H34" s="246">
        <v>689</v>
      </c>
      <c r="I34" s="246"/>
      <c r="J34" s="246">
        <v>100.83000000000004</v>
      </c>
      <c r="K34" s="246">
        <v>0</v>
      </c>
      <c r="L34" s="268"/>
      <c r="M34" s="260"/>
    </row>
    <row r="35" spans="1:13" s="253" customFormat="1" ht="23.1" customHeight="1">
      <c r="A35" s="539"/>
      <c r="B35" s="195" t="s">
        <v>536</v>
      </c>
      <c r="C35" s="269">
        <v>1218.8900000000001</v>
      </c>
      <c r="D35" s="192">
        <v>820.97</v>
      </c>
      <c r="E35" s="192">
        <v>0</v>
      </c>
      <c r="F35" s="246">
        <v>397.92</v>
      </c>
      <c r="G35" s="269">
        <v>697</v>
      </c>
      <c r="H35" s="246">
        <v>697</v>
      </c>
      <c r="I35" s="246"/>
      <c r="J35" s="246">
        <v>123.97000000000003</v>
      </c>
      <c r="K35" s="246">
        <v>0</v>
      </c>
      <c r="L35" s="268"/>
      <c r="M35" s="279"/>
    </row>
    <row r="36" spans="1:13" ht="23.1" customHeight="1">
      <c r="A36" s="539"/>
      <c r="B36" s="195" t="s">
        <v>537</v>
      </c>
      <c r="C36" s="269">
        <v>845.83999999999992</v>
      </c>
      <c r="D36" s="192">
        <v>574.17999999999995</v>
      </c>
      <c r="E36" s="192">
        <v>0</v>
      </c>
      <c r="F36" s="246">
        <v>271.66000000000003</v>
      </c>
      <c r="G36" s="269">
        <v>400</v>
      </c>
      <c r="H36" s="246">
        <v>400</v>
      </c>
      <c r="I36" s="246"/>
      <c r="J36" s="246">
        <v>174.17999999999995</v>
      </c>
      <c r="K36" s="246">
        <v>0</v>
      </c>
      <c r="L36" s="268"/>
      <c r="M36" s="260"/>
    </row>
    <row r="37" spans="1:13" ht="23.1" customHeight="1">
      <c r="A37" s="539"/>
      <c r="B37" s="195" t="s">
        <v>538</v>
      </c>
      <c r="C37" s="269">
        <v>559.64</v>
      </c>
      <c r="D37" s="192">
        <v>373.58</v>
      </c>
      <c r="E37" s="192">
        <v>0</v>
      </c>
      <c r="F37" s="246">
        <v>186.06</v>
      </c>
      <c r="G37" s="269">
        <v>168</v>
      </c>
      <c r="H37" s="246">
        <v>168</v>
      </c>
      <c r="I37" s="246"/>
      <c r="J37" s="246">
        <v>205.57999999999998</v>
      </c>
      <c r="K37" s="246">
        <v>0</v>
      </c>
      <c r="L37" s="268"/>
      <c r="M37" s="260"/>
    </row>
    <row r="38" spans="1:13" s="239" customFormat="1" ht="23.1" customHeight="1">
      <c r="A38" s="539"/>
      <c r="B38" s="261" t="s">
        <v>539</v>
      </c>
      <c r="C38" s="269">
        <v>35.81</v>
      </c>
      <c r="D38" s="192">
        <v>21.49</v>
      </c>
      <c r="E38" s="192">
        <v>0</v>
      </c>
      <c r="F38" s="246">
        <v>14.32</v>
      </c>
      <c r="G38" s="268"/>
      <c r="H38" s="268"/>
      <c r="I38" s="268"/>
      <c r="J38" s="246">
        <v>21.49</v>
      </c>
      <c r="K38" s="246">
        <v>0</v>
      </c>
      <c r="L38" s="268"/>
      <c r="M38" s="274" t="s">
        <v>580</v>
      </c>
    </row>
    <row r="39" spans="1:13" s="239" customFormat="1" ht="23.1" customHeight="1">
      <c r="A39" s="538" t="s">
        <v>201</v>
      </c>
      <c r="B39" s="413" t="s">
        <v>13</v>
      </c>
      <c r="C39" s="268">
        <v>2001.6200000000001</v>
      </c>
      <c r="D39" s="187">
        <v>1333.8600000000001</v>
      </c>
      <c r="E39" s="187">
        <v>0</v>
      </c>
      <c r="F39" s="268">
        <v>667.76</v>
      </c>
      <c r="G39" s="268">
        <v>984</v>
      </c>
      <c r="H39" s="268">
        <v>984</v>
      </c>
      <c r="I39" s="268">
        <v>0</v>
      </c>
      <c r="J39" s="268">
        <v>349.86000000000013</v>
      </c>
      <c r="K39" s="268">
        <v>0</v>
      </c>
      <c r="L39" s="268"/>
      <c r="M39" s="266"/>
    </row>
    <row r="40" spans="1:13" ht="23.1" customHeight="1">
      <c r="A40" s="539"/>
      <c r="B40" s="195" t="s">
        <v>540</v>
      </c>
      <c r="C40" s="269">
        <v>1087.3000000000002</v>
      </c>
      <c r="D40" s="192">
        <v>728.7</v>
      </c>
      <c r="E40" s="192">
        <v>0</v>
      </c>
      <c r="F40" s="246">
        <v>358.6</v>
      </c>
      <c r="G40" s="269">
        <v>538</v>
      </c>
      <c r="H40" s="246">
        <v>538</v>
      </c>
      <c r="I40" s="246"/>
      <c r="J40" s="246">
        <v>190.70000000000005</v>
      </c>
      <c r="K40" s="246">
        <v>0</v>
      </c>
      <c r="L40" s="268"/>
      <c r="M40" s="260"/>
    </row>
    <row r="41" spans="1:13" ht="33" customHeight="1">
      <c r="A41" s="539"/>
      <c r="B41" s="189" t="s">
        <v>541</v>
      </c>
      <c r="C41" s="269">
        <v>870.21</v>
      </c>
      <c r="D41" s="192">
        <v>578.69000000000005</v>
      </c>
      <c r="E41" s="192">
        <v>0</v>
      </c>
      <c r="F41" s="246">
        <v>291.52</v>
      </c>
      <c r="G41" s="269">
        <v>446</v>
      </c>
      <c r="H41" s="246">
        <v>446</v>
      </c>
      <c r="I41" s="246"/>
      <c r="J41" s="246">
        <v>132.69000000000005</v>
      </c>
      <c r="K41" s="246">
        <v>0</v>
      </c>
      <c r="L41" s="268"/>
      <c r="M41" s="272" t="s">
        <v>1</v>
      </c>
    </row>
    <row r="42" spans="1:13" s="239" customFormat="1" ht="23.1" customHeight="1">
      <c r="A42" s="539"/>
      <c r="B42" s="261" t="s">
        <v>542</v>
      </c>
      <c r="C42" s="269">
        <v>44.11</v>
      </c>
      <c r="D42" s="192">
        <v>26.47</v>
      </c>
      <c r="E42" s="192">
        <v>0</v>
      </c>
      <c r="F42" s="246">
        <v>17.64</v>
      </c>
      <c r="G42" s="268"/>
      <c r="H42" s="268"/>
      <c r="I42" s="268"/>
      <c r="J42" s="431">
        <v>26.47</v>
      </c>
      <c r="K42" s="431">
        <v>0</v>
      </c>
      <c r="L42" s="430"/>
      <c r="M42" s="432" t="s">
        <v>580</v>
      </c>
    </row>
    <row r="43" spans="1:13" s="239" customFormat="1" ht="23.1" customHeight="1">
      <c r="A43" s="538" t="s">
        <v>216</v>
      </c>
      <c r="B43" s="433" t="s">
        <v>13</v>
      </c>
      <c r="C43" s="430">
        <v>3124.98</v>
      </c>
      <c r="D43" s="434">
        <v>2073.7399999999998</v>
      </c>
      <c r="E43" s="434">
        <v>0</v>
      </c>
      <c r="F43" s="430">
        <v>1051.24</v>
      </c>
      <c r="G43" s="430">
        <v>1781</v>
      </c>
      <c r="H43" s="430">
        <v>1781</v>
      </c>
      <c r="I43" s="430">
        <v>0</v>
      </c>
      <c r="J43" s="430">
        <v>292.74</v>
      </c>
      <c r="K43" s="430">
        <v>0</v>
      </c>
      <c r="L43" s="430"/>
      <c r="M43" s="435"/>
    </row>
    <row r="44" spans="1:13" ht="23.1" customHeight="1">
      <c r="A44" s="539"/>
      <c r="B44" s="415" t="s">
        <v>543</v>
      </c>
      <c r="C44" s="436">
        <v>1533.62</v>
      </c>
      <c r="D44" s="437">
        <v>1027.77</v>
      </c>
      <c r="E44" s="437">
        <v>0</v>
      </c>
      <c r="F44" s="431">
        <v>505.85</v>
      </c>
      <c r="G44" s="436">
        <v>922</v>
      </c>
      <c r="H44" s="431">
        <v>922</v>
      </c>
      <c r="I44" s="431"/>
      <c r="J44" s="431">
        <v>105.76999999999998</v>
      </c>
      <c r="K44" s="431">
        <v>0</v>
      </c>
      <c r="L44" s="430"/>
      <c r="M44" s="438"/>
    </row>
    <row r="45" spans="1:13" ht="23.1" customHeight="1">
      <c r="A45" s="539"/>
      <c r="B45" s="415" t="s">
        <v>544</v>
      </c>
      <c r="C45" s="436">
        <v>1508.69</v>
      </c>
      <c r="D45" s="437">
        <v>996.37</v>
      </c>
      <c r="E45" s="437">
        <v>0</v>
      </c>
      <c r="F45" s="431">
        <v>512.32000000000005</v>
      </c>
      <c r="G45" s="436">
        <v>859</v>
      </c>
      <c r="H45" s="431">
        <v>859</v>
      </c>
      <c r="I45" s="431"/>
      <c r="J45" s="431">
        <v>137.37</v>
      </c>
      <c r="K45" s="431">
        <v>0</v>
      </c>
      <c r="L45" s="430"/>
      <c r="M45" s="438"/>
    </row>
    <row r="46" spans="1:13" s="239" customFormat="1" ht="23.1" customHeight="1">
      <c r="A46" s="539"/>
      <c r="B46" s="261" t="s">
        <v>545</v>
      </c>
      <c r="C46" s="436">
        <v>82.67</v>
      </c>
      <c r="D46" s="437">
        <v>49.6</v>
      </c>
      <c r="E46" s="437">
        <v>0</v>
      </c>
      <c r="F46" s="431">
        <v>33.07</v>
      </c>
      <c r="G46" s="430"/>
      <c r="H46" s="430"/>
      <c r="I46" s="430"/>
      <c r="J46" s="431">
        <v>49.6</v>
      </c>
      <c r="K46" s="431">
        <v>0</v>
      </c>
      <c r="L46" s="430"/>
      <c r="M46" s="432" t="s">
        <v>580</v>
      </c>
    </row>
    <row r="47" spans="1:13" s="239" customFormat="1" ht="23.1" customHeight="1">
      <c r="A47" s="538" t="s">
        <v>229</v>
      </c>
      <c r="B47" s="413" t="s">
        <v>13</v>
      </c>
      <c r="C47" s="268">
        <v>4799.95</v>
      </c>
      <c r="D47" s="187">
        <v>3216.2100000000005</v>
      </c>
      <c r="E47" s="187">
        <v>0</v>
      </c>
      <c r="F47" s="268">
        <v>1583.74</v>
      </c>
      <c r="G47" s="268">
        <v>2463</v>
      </c>
      <c r="H47" s="268">
        <v>2463</v>
      </c>
      <c r="I47" s="268">
        <v>0</v>
      </c>
      <c r="J47" s="268">
        <v>753.21000000000015</v>
      </c>
      <c r="K47" s="268">
        <v>0</v>
      </c>
      <c r="L47" s="268"/>
      <c r="M47" s="266"/>
    </row>
    <row r="48" spans="1:13" s="253" customFormat="1" ht="23.1" customHeight="1">
      <c r="A48" s="539"/>
      <c r="B48" s="195" t="s">
        <v>548</v>
      </c>
      <c r="C48" s="269">
        <v>1547.4</v>
      </c>
      <c r="D48" s="192">
        <v>1035.24</v>
      </c>
      <c r="E48" s="192">
        <v>0</v>
      </c>
      <c r="F48" s="246">
        <v>512.16</v>
      </c>
      <c r="G48" s="269">
        <v>803</v>
      </c>
      <c r="H48" s="246">
        <v>803</v>
      </c>
      <c r="I48" s="246"/>
      <c r="J48" s="431">
        <v>232.24</v>
      </c>
      <c r="K48" s="431">
        <v>0</v>
      </c>
      <c r="L48" s="430"/>
      <c r="M48" s="439"/>
    </row>
    <row r="49" spans="1:13" s="253" customFormat="1" ht="23.1" customHeight="1">
      <c r="A49" s="539"/>
      <c r="B49" s="195" t="s">
        <v>549</v>
      </c>
      <c r="C49" s="269">
        <v>1354.09</v>
      </c>
      <c r="D49" s="192">
        <v>906.01</v>
      </c>
      <c r="E49" s="192">
        <v>0</v>
      </c>
      <c r="F49" s="246">
        <v>448.08</v>
      </c>
      <c r="G49" s="269">
        <v>746</v>
      </c>
      <c r="H49" s="246">
        <v>746</v>
      </c>
      <c r="I49" s="246"/>
      <c r="J49" s="246">
        <v>160.01</v>
      </c>
      <c r="K49" s="246">
        <v>0</v>
      </c>
      <c r="L49" s="268"/>
      <c r="M49" s="279"/>
    </row>
    <row r="50" spans="1:13" ht="23.1" customHeight="1">
      <c r="A50" s="539"/>
      <c r="B50" s="214" t="s">
        <v>550</v>
      </c>
      <c r="C50" s="269">
        <v>829.71</v>
      </c>
      <c r="D50" s="192">
        <v>558.19000000000005</v>
      </c>
      <c r="E50" s="192">
        <v>0</v>
      </c>
      <c r="F50" s="246">
        <v>271.52</v>
      </c>
      <c r="G50" s="269">
        <v>420</v>
      </c>
      <c r="H50" s="246">
        <v>420</v>
      </c>
      <c r="I50" s="246"/>
      <c r="J50" s="246">
        <v>138.19000000000005</v>
      </c>
      <c r="K50" s="246">
        <v>0</v>
      </c>
      <c r="L50" s="268"/>
      <c r="M50" s="260"/>
    </row>
    <row r="51" spans="1:13" ht="23.1" customHeight="1">
      <c r="A51" s="539"/>
      <c r="B51" s="214" t="s">
        <v>551</v>
      </c>
      <c r="C51" s="269">
        <v>1013.6400000000001</v>
      </c>
      <c r="D51" s="192">
        <v>683.7</v>
      </c>
      <c r="E51" s="192">
        <v>0</v>
      </c>
      <c r="F51" s="246">
        <v>329.94</v>
      </c>
      <c r="G51" s="269">
        <v>494</v>
      </c>
      <c r="H51" s="246">
        <v>494</v>
      </c>
      <c r="I51" s="246"/>
      <c r="J51" s="246">
        <v>189.70000000000005</v>
      </c>
      <c r="K51" s="246">
        <v>0</v>
      </c>
      <c r="L51" s="268"/>
      <c r="M51" s="260"/>
    </row>
    <row r="52" spans="1:13" s="239" customFormat="1" ht="23.1" customHeight="1">
      <c r="A52" s="539"/>
      <c r="B52" s="261" t="s">
        <v>552</v>
      </c>
      <c r="C52" s="269">
        <v>55.11</v>
      </c>
      <c r="D52" s="192">
        <v>33.07</v>
      </c>
      <c r="E52" s="192">
        <v>0</v>
      </c>
      <c r="F52" s="246">
        <v>22.04</v>
      </c>
      <c r="G52" s="268"/>
      <c r="H52" s="268"/>
      <c r="I52" s="268"/>
      <c r="J52" s="431">
        <v>33.07</v>
      </c>
      <c r="K52" s="431">
        <v>0</v>
      </c>
      <c r="L52" s="430"/>
      <c r="M52" s="432" t="s">
        <v>580</v>
      </c>
    </row>
    <row r="53" spans="1:13" s="239" customFormat="1" ht="23.1" customHeight="1">
      <c r="A53" s="538" t="s">
        <v>251</v>
      </c>
      <c r="B53" s="433" t="s">
        <v>13</v>
      </c>
      <c r="C53" s="430">
        <v>2334.87</v>
      </c>
      <c r="D53" s="434">
        <v>1557.7599999999998</v>
      </c>
      <c r="E53" s="434">
        <v>0</v>
      </c>
      <c r="F53" s="430">
        <v>777.11000000000013</v>
      </c>
      <c r="G53" s="430">
        <v>1246</v>
      </c>
      <c r="H53" s="430">
        <v>1246</v>
      </c>
      <c r="I53" s="430">
        <v>0</v>
      </c>
      <c r="J53" s="430">
        <v>311.76</v>
      </c>
      <c r="K53" s="430">
        <v>0</v>
      </c>
      <c r="L53" s="430"/>
      <c r="M53" s="435"/>
    </row>
    <row r="54" spans="1:13" ht="23.1" customHeight="1">
      <c r="A54" s="539"/>
      <c r="B54" s="415" t="s">
        <v>556</v>
      </c>
      <c r="C54" s="436">
        <v>1055.0899999999999</v>
      </c>
      <c r="D54" s="437">
        <v>710.17</v>
      </c>
      <c r="E54" s="437">
        <v>0</v>
      </c>
      <c r="F54" s="431">
        <v>344.92</v>
      </c>
      <c r="G54" s="436">
        <v>599</v>
      </c>
      <c r="H54" s="431">
        <v>599</v>
      </c>
      <c r="I54" s="431"/>
      <c r="J54" s="431">
        <v>111.16999999999996</v>
      </c>
      <c r="K54" s="431">
        <v>0</v>
      </c>
      <c r="L54" s="430"/>
      <c r="M54" s="438"/>
    </row>
    <row r="55" spans="1:13" ht="23.1" customHeight="1">
      <c r="A55" s="539"/>
      <c r="B55" s="415" t="s">
        <v>557</v>
      </c>
      <c r="C55" s="436">
        <v>1141.73</v>
      </c>
      <c r="D55" s="437">
        <v>759.24</v>
      </c>
      <c r="E55" s="437">
        <v>0</v>
      </c>
      <c r="F55" s="431">
        <v>382.49</v>
      </c>
      <c r="G55" s="436">
        <v>623</v>
      </c>
      <c r="H55" s="431">
        <v>623</v>
      </c>
      <c r="I55" s="431"/>
      <c r="J55" s="431">
        <v>136.24</v>
      </c>
      <c r="K55" s="431">
        <v>0</v>
      </c>
      <c r="L55" s="430"/>
      <c r="M55" s="438"/>
    </row>
    <row r="56" spans="1:13" s="255" customFormat="1" ht="23.1" customHeight="1">
      <c r="A56" s="539"/>
      <c r="B56" s="415" t="s">
        <v>558</v>
      </c>
      <c r="C56" s="436">
        <v>138.05000000000001</v>
      </c>
      <c r="D56" s="437">
        <v>88.35</v>
      </c>
      <c r="E56" s="437">
        <v>0</v>
      </c>
      <c r="F56" s="431">
        <v>49.7</v>
      </c>
      <c r="G56" s="436">
        <v>24</v>
      </c>
      <c r="H56" s="431">
        <v>24</v>
      </c>
      <c r="I56" s="431"/>
      <c r="J56" s="431">
        <v>64.349999999999994</v>
      </c>
      <c r="K56" s="431">
        <v>0</v>
      </c>
      <c r="L56" s="430"/>
      <c r="M56" s="438"/>
    </row>
    <row r="57" spans="1:13" s="239" customFormat="1" ht="23.1" customHeight="1">
      <c r="A57" s="538" t="s">
        <v>261</v>
      </c>
      <c r="B57" s="433" t="s">
        <v>13</v>
      </c>
      <c r="C57" s="430">
        <v>2800.3300000000004</v>
      </c>
      <c r="D57" s="434">
        <v>1879.96</v>
      </c>
      <c r="E57" s="434">
        <v>0</v>
      </c>
      <c r="F57" s="430">
        <v>920.37</v>
      </c>
      <c r="G57" s="430">
        <v>1432</v>
      </c>
      <c r="H57" s="430">
        <v>1432</v>
      </c>
      <c r="I57" s="430">
        <v>0</v>
      </c>
      <c r="J57" s="430">
        <v>447.96000000000004</v>
      </c>
      <c r="K57" s="430">
        <v>0</v>
      </c>
      <c r="L57" s="430"/>
      <c r="M57" s="435"/>
    </row>
    <row r="58" spans="1:13" ht="23.1" customHeight="1">
      <c r="A58" s="539"/>
      <c r="B58" s="415" t="s">
        <v>559</v>
      </c>
      <c r="C58" s="436">
        <v>2017.8400000000001</v>
      </c>
      <c r="D58" s="437">
        <v>1353.7</v>
      </c>
      <c r="E58" s="437">
        <v>0</v>
      </c>
      <c r="F58" s="431">
        <v>664.14</v>
      </c>
      <c r="G58" s="436">
        <v>1119</v>
      </c>
      <c r="H58" s="431">
        <v>1119</v>
      </c>
      <c r="I58" s="431"/>
      <c r="J58" s="431">
        <v>234.70000000000005</v>
      </c>
      <c r="K58" s="431">
        <v>0</v>
      </c>
      <c r="L58" s="430"/>
      <c r="M58" s="438"/>
    </row>
    <row r="59" spans="1:13" ht="23.1" customHeight="1">
      <c r="A59" s="539"/>
      <c r="B59" s="415" t="s">
        <v>560</v>
      </c>
      <c r="C59" s="436">
        <v>343.88</v>
      </c>
      <c r="D59" s="437">
        <v>232.01</v>
      </c>
      <c r="E59" s="437">
        <v>0</v>
      </c>
      <c r="F59" s="431">
        <v>111.87</v>
      </c>
      <c r="G59" s="436">
        <v>173</v>
      </c>
      <c r="H59" s="431">
        <v>173</v>
      </c>
      <c r="I59" s="431"/>
      <c r="J59" s="431">
        <v>59.009999999999991</v>
      </c>
      <c r="K59" s="431">
        <v>0</v>
      </c>
      <c r="L59" s="430"/>
      <c r="M59" s="438"/>
    </row>
    <row r="60" spans="1:13" ht="23.1" customHeight="1">
      <c r="A60" s="542"/>
      <c r="B60" s="415" t="s">
        <v>561</v>
      </c>
      <c r="C60" s="436">
        <v>438.61</v>
      </c>
      <c r="D60" s="437">
        <v>294.25</v>
      </c>
      <c r="E60" s="437">
        <v>0</v>
      </c>
      <c r="F60" s="431">
        <v>144.36000000000001</v>
      </c>
      <c r="G60" s="436">
        <v>140</v>
      </c>
      <c r="H60" s="431">
        <v>140</v>
      </c>
      <c r="I60" s="431"/>
      <c r="J60" s="431">
        <v>154.25</v>
      </c>
      <c r="K60" s="431">
        <v>0</v>
      </c>
      <c r="L60" s="430"/>
      <c r="M60" s="438"/>
    </row>
    <row r="61" spans="1:13" s="239" customFormat="1" ht="23.1" customHeight="1">
      <c r="A61" s="538" t="s">
        <v>277</v>
      </c>
      <c r="B61" s="433" t="s">
        <v>13</v>
      </c>
      <c r="C61" s="430">
        <v>1490.26</v>
      </c>
      <c r="D61" s="434">
        <v>1006.48</v>
      </c>
      <c r="E61" s="434">
        <v>0</v>
      </c>
      <c r="F61" s="430">
        <v>483.78</v>
      </c>
      <c r="G61" s="430">
        <v>784</v>
      </c>
      <c r="H61" s="430">
        <v>784</v>
      </c>
      <c r="I61" s="430">
        <v>0</v>
      </c>
      <c r="J61" s="430">
        <v>222.48000000000005</v>
      </c>
      <c r="K61" s="430">
        <v>0</v>
      </c>
      <c r="L61" s="430"/>
      <c r="M61" s="435"/>
    </row>
    <row r="62" spans="1:13" ht="23.1" customHeight="1">
      <c r="A62" s="539"/>
      <c r="B62" s="415" t="s">
        <v>563</v>
      </c>
      <c r="C62" s="436">
        <v>772.24</v>
      </c>
      <c r="D62" s="437">
        <v>521.70000000000005</v>
      </c>
      <c r="E62" s="437">
        <v>0</v>
      </c>
      <c r="F62" s="431">
        <v>250.54</v>
      </c>
      <c r="G62" s="436">
        <v>408</v>
      </c>
      <c r="H62" s="431">
        <v>408</v>
      </c>
      <c r="I62" s="431"/>
      <c r="J62" s="431">
        <v>113.70000000000005</v>
      </c>
      <c r="K62" s="431">
        <v>0</v>
      </c>
      <c r="L62" s="430"/>
      <c r="M62" s="438"/>
    </row>
    <row r="63" spans="1:13" ht="36.75" customHeight="1">
      <c r="A63" s="539"/>
      <c r="B63" s="415" t="s">
        <v>564</v>
      </c>
      <c r="C63" s="436">
        <v>676.71</v>
      </c>
      <c r="D63" s="437">
        <v>459.99</v>
      </c>
      <c r="E63" s="437">
        <v>0</v>
      </c>
      <c r="F63" s="431">
        <v>216.72</v>
      </c>
      <c r="G63" s="436">
        <v>376</v>
      </c>
      <c r="H63" s="431">
        <v>376</v>
      </c>
      <c r="I63" s="431"/>
      <c r="J63" s="431">
        <v>83.990000000000009</v>
      </c>
      <c r="K63" s="431">
        <v>0</v>
      </c>
      <c r="L63" s="430"/>
      <c r="M63" s="440" t="s">
        <v>1</v>
      </c>
    </row>
    <row r="64" spans="1:13" s="239" customFormat="1" ht="23.1" customHeight="1">
      <c r="A64" s="539"/>
      <c r="B64" s="261" t="s">
        <v>565</v>
      </c>
      <c r="C64" s="436">
        <v>41.31</v>
      </c>
      <c r="D64" s="437">
        <v>24.79</v>
      </c>
      <c r="E64" s="437">
        <v>0</v>
      </c>
      <c r="F64" s="431">
        <v>16.52</v>
      </c>
      <c r="G64" s="430"/>
      <c r="H64" s="430"/>
      <c r="I64" s="430"/>
      <c r="J64" s="431">
        <v>24.79</v>
      </c>
      <c r="K64" s="431">
        <v>0</v>
      </c>
      <c r="L64" s="430"/>
      <c r="M64" s="432" t="s">
        <v>580</v>
      </c>
    </row>
    <row r="65" spans="1:13" s="239" customFormat="1" ht="23.1" customHeight="1">
      <c r="A65" s="538" t="s">
        <v>291</v>
      </c>
      <c r="B65" s="413" t="s">
        <v>13</v>
      </c>
      <c r="C65" s="268">
        <v>2803.1</v>
      </c>
      <c r="D65" s="187">
        <v>1867.4599999999998</v>
      </c>
      <c r="E65" s="187">
        <v>0</v>
      </c>
      <c r="F65" s="268">
        <v>935.64</v>
      </c>
      <c r="G65" s="268">
        <v>1514</v>
      </c>
      <c r="H65" s="268">
        <v>1514</v>
      </c>
      <c r="I65" s="268">
        <v>0</v>
      </c>
      <c r="J65" s="268">
        <v>353.45999999999992</v>
      </c>
      <c r="K65" s="268">
        <v>0</v>
      </c>
      <c r="L65" s="268"/>
      <c r="M65" s="266"/>
    </row>
    <row r="66" spans="1:13" ht="23.1" customHeight="1">
      <c r="A66" s="539"/>
      <c r="B66" s="195" t="s">
        <v>566</v>
      </c>
      <c r="C66" s="269">
        <v>1852.37</v>
      </c>
      <c r="D66" s="192">
        <v>1233.8599999999999</v>
      </c>
      <c r="E66" s="192">
        <v>0</v>
      </c>
      <c r="F66" s="246">
        <v>618.51</v>
      </c>
      <c r="G66" s="269">
        <v>1053</v>
      </c>
      <c r="H66" s="246">
        <v>1053</v>
      </c>
      <c r="I66" s="246"/>
      <c r="J66" s="246">
        <v>180.8599999999999</v>
      </c>
      <c r="K66" s="246">
        <v>0</v>
      </c>
      <c r="L66" s="268"/>
      <c r="M66" s="260"/>
    </row>
    <row r="67" spans="1:13" ht="23.1" customHeight="1">
      <c r="A67" s="539"/>
      <c r="B67" s="195" t="s">
        <v>567</v>
      </c>
      <c r="C67" s="269">
        <v>871</v>
      </c>
      <c r="D67" s="192">
        <v>582.36</v>
      </c>
      <c r="E67" s="192">
        <v>0</v>
      </c>
      <c r="F67" s="246">
        <v>288.64</v>
      </c>
      <c r="G67" s="269">
        <v>447</v>
      </c>
      <c r="H67" s="246">
        <v>447</v>
      </c>
      <c r="I67" s="246"/>
      <c r="J67" s="246">
        <v>135.36000000000001</v>
      </c>
      <c r="K67" s="246">
        <v>0</v>
      </c>
      <c r="L67" s="268"/>
      <c r="M67" s="260"/>
    </row>
    <row r="68" spans="1:13" s="255" customFormat="1" ht="23.1" customHeight="1">
      <c r="A68" s="539"/>
      <c r="B68" s="195" t="s">
        <v>568</v>
      </c>
      <c r="C68" s="269">
        <v>79.73</v>
      </c>
      <c r="D68" s="192">
        <v>51.24</v>
      </c>
      <c r="E68" s="192">
        <v>0</v>
      </c>
      <c r="F68" s="246">
        <v>28.49</v>
      </c>
      <c r="G68" s="269">
        <v>14</v>
      </c>
      <c r="H68" s="246">
        <v>14</v>
      </c>
      <c r="I68" s="246"/>
      <c r="J68" s="246">
        <v>37.24</v>
      </c>
      <c r="K68" s="246">
        <v>0</v>
      </c>
      <c r="L68" s="268"/>
      <c r="M68" s="260"/>
    </row>
    <row r="69" spans="1:13" s="239" customFormat="1" ht="23.1" customHeight="1">
      <c r="A69" s="538" t="s">
        <v>300</v>
      </c>
      <c r="B69" s="413" t="s">
        <v>13</v>
      </c>
      <c r="C69" s="271">
        <v>1551.12</v>
      </c>
      <c r="D69" s="206">
        <v>1040.67</v>
      </c>
      <c r="E69" s="206">
        <v>0</v>
      </c>
      <c r="F69" s="271">
        <v>510.45000000000005</v>
      </c>
      <c r="G69" s="271">
        <v>706</v>
      </c>
      <c r="H69" s="271">
        <v>706</v>
      </c>
      <c r="I69" s="271">
        <v>0</v>
      </c>
      <c r="J69" s="271">
        <v>334.66999999999996</v>
      </c>
      <c r="K69" s="271">
        <v>0</v>
      </c>
      <c r="L69" s="271"/>
      <c r="M69" s="266"/>
    </row>
    <row r="70" spans="1:13" ht="23.1" customHeight="1">
      <c r="A70" s="539"/>
      <c r="B70" s="195" t="s">
        <v>569</v>
      </c>
      <c r="C70" s="269">
        <v>935.55</v>
      </c>
      <c r="D70" s="192">
        <v>625.80999999999995</v>
      </c>
      <c r="E70" s="192">
        <v>0</v>
      </c>
      <c r="F70" s="246">
        <v>309.74</v>
      </c>
      <c r="G70" s="269">
        <v>452</v>
      </c>
      <c r="H70" s="246">
        <v>452</v>
      </c>
      <c r="I70" s="246"/>
      <c r="J70" s="246">
        <v>173.80999999999995</v>
      </c>
      <c r="K70" s="246">
        <v>0</v>
      </c>
      <c r="L70" s="268"/>
      <c r="M70" s="260"/>
    </row>
    <row r="71" spans="1:13" s="255" customFormat="1" ht="23.1" customHeight="1">
      <c r="A71" s="545"/>
      <c r="B71" s="195" t="s">
        <v>570</v>
      </c>
      <c r="C71" s="269">
        <v>615.57000000000005</v>
      </c>
      <c r="D71" s="192">
        <v>414.86</v>
      </c>
      <c r="E71" s="192">
        <v>0</v>
      </c>
      <c r="F71" s="246">
        <v>200.71</v>
      </c>
      <c r="G71" s="269">
        <v>254</v>
      </c>
      <c r="H71" s="246">
        <v>254</v>
      </c>
      <c r="I71" s="246"/>
      <c r="J71" s="246">
        <v>160.86000000000001</v>
      </c>
      <c r="K71" s="246">
        <v>0</v>
      </c>
      <c r="L71" s="268"/>
      <c r="M71" s="260"/>
    </row>
    <row r="72" spans="1:13" s="239" customFormat="1" ht="23.1" customHeight="1">
      <c r="A72" s="538" t="s">
        <v>316</v>
      </c>
      <c r="B72" s="413" t="s">
        <v>13</v>
      </c>
      <c r="C72" s="268">
        <v>1847.63</v>
      </c>
      <c r="D72" s="187">
        <v>1216.77</v>
      </c>
      <c r="E72" s="187">
        <v>0</v>
      </c>
      <c r="F72" s="268">
        <v>630.86</v>
      </c>
      <c r="G72" s="268">
        <v>894</v>
      </c>
      <c r="H72" s="268">
        <v>894</v>
      </c>
      <c r="I72" s="268">
        <v>0</v>
      </c>
      <c r="J72" s="268">
        <v>322.77</v>
      </c>
      <c r="K72" s="268">
        <v>0</v>
      </c>
      <c r="L72" s="268"/>
      <c r="M72" s="266"/>
    </row>
    <row r="73" spans="1:13" ht="23.1" customHeight="1">
      <c r="A73" s="539"/>
      <c r="B73" s="195" t="s">
        <v>572</v>
      </c>
      <c r="C73" s="269">
        <v>1417.24</v>
      </c>
      <c r="D73" s="192">
        <v>928.66</v>
      </c>
      <c r="E73" s="192">
        <v>0</v>
      </c>
      <c r="F73" s="246">
        <v>488.58</v>
      </c>
      <c r="G73" s="269">
        <v>631</v>
      </c>
      <c r="H73" s="246">
        <v>631</v>
      </c>
      <c r="I73" s="246"/>
      <c r="J73" s="246">
        <v>297.65999999999997</v>
      </c>
      <c r="K73" s="246">
        <v>0</v>
      </c>
      <c r="L73" s="268"/>
      <c r="M73" s="260"/>
    </row>
    <row r="74" spans="1:13" ht="23.1" customHeight="1">
      <c r="A74" s="545"/>
      <c r="B74" s="195" t="s">
        <v>573</v>
      </c>
      <c r="C74" s="269">
        <v>430.39</v>
      </c>
      <c r="D74" s="192">
        <v>288.11</v>
      </c>
      <c r="E74" s="192">
        <v>0</v>
      </c>
      <c r="F74" s="246">
        <v>142.28</v>
      </c>
      <c r="G74" s="269">
        <v>263</v>
      </c>
      <c r="H74" s="246">
        <v>263</v>
      </c>
      <c r="I74" s="246"/>
      <c r="J74" s="246">
        <v>25.110000000000014</v>
      </c>
      <c r="K74" s="246">
        <v>0</v>
      </c>
      <c r="L74" s="268"/>
      <c r="M74" s="260"/>
    </row>
    <row r="75" spans="1:13">
      <c r="A75" s="277"/>
      <c r="B75" s="277"/>
      <c r="C75" s="277"/>
      <c r="D75" s="278"/>
      <c r="E75" s="277"/>
      <c r="F75" s="278"/>
      <c r="G75" s="277"/>
      <c r="H75" s="277"/>
      <c r="I75" s="277"/>
    </row>
    <row r="76" spans="1:13">
      <c r="B76" s="252" t="s">
        <v>582</v>
      </c>
      <c r="D76" s="278"/>
      <c r="F76" s="278"/>
    </row>
    <row r="77" spans="1:13">
      <c r="D77" s="278"/>
      <c r="F77" s="278"/>
    </row>
    <row r="78" spans="1:13">
      <c r="F78" s="278"/>
    </row>
  </sheetData>
  <mergeCells count="28">
    <mergeCell ref="A72:A74"/>
    <mergeCell ref="A23:A26"/>
    <mergeCell ref="A27:A31"/>
    <mergeCell ref="A32:A38"/>
    <mergeCell ref="A39:A42"/>
    <mergeCell ref="A43:A46"/>
    <mergeCell ref="A47:A52"/>
    <mergeCell ref="A53:A56"/>
    <mergeCell ref="A57:A60"/>
    <mergeCell ref="A61:A64"/>
    <mergeCell ref="A65:A68"/>
    <mergeCell ref="A69:A71"/>
    <mergeCell ref="A9:A22"/>
    <mergeCell ref="L4:L7"/>
    <mergeCell ref="C6:C7"/>
    <mergeCell ref="D6:D7"/>
    <mergeCell ref="E6:E7"/>
    <mergeCell ref="F6:F7"/>
    <mergeCell ref="G6:G7"/>
    <mergeCell ref="H6:H7"/>
    <mergeCell ref="I6:I7"/>
    <mergeCell ref="A2:K2"/>
    <mergeCell ref="A4:A7"/>
    <mergeCell ref="B4:B7"/>
    <mergeCell ref="C4:F5"/>
    <mergeCell ref="G4:I5"/>
    <mergeCell ref="J4:J7"/>
    <mergeCell ref="K4:K7"/>
  </mergeCells>
  <phoneticPr fontId="14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78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J19" sqref="J19"/>
    </sheetView>
  </sheetViews>
  <sheetFormatPr defaultColWidth="9" defaultRowHeight="14.25"/>
  <cols>
    <col min="1" max="1" width="9.125" style="240" customWidth="1"/>
    <col min="2" max="2" width="18.375" style="240" customWidth="1"/>
    <col min="3" max="3" width="13.125" style="421" customWidth="1"/>
    <col min="4" max="4" width="10.75" style="423" customWidth="1"/>
    <col min="5" max="5" width="11.25" style="425" customWidth="1"/>
    <col min="6" max="6" width="10.25" style="423" customWidth="1"/>
    <col min="7" max="7" width="12.625" style="421" customWidth="1"/>
    <col min="8" max="8" width="10.25" style="421" customWidth="1"/>
    <col min="9" max="9" width="10.375" style="421" customWidth="1"/>
    <col min="10" max="10" width="11" style="421" customWidth="1"/>
    <col min="11" max="11" width="10.375" style="421" customWidth="1"/>
    <col min="12" max="12" width="10" style="421" customWidth="1"/>
    <col min="13" max="13" width="11.25" style="421" customWidth="1"/>
    <col min="14" max="14" width="12.25" style="421" customWidth="1"/>
    <col min="15" max="15" width="12.625" style="423" customWidth="1"/>
    <col min="16" max="16" width="11.875" style="423" customWidth="1"/>
    <col min="17" max="17" width="9.625" style="423" customWidth="1"/>
    <col min="18" max="18" width="8.625" style="423" customWidth="1"/>
    <col min="19" max="19" width="11.25" style="423" customWidth="1"/>
    <col min="20" max="20" width="11.875" style="423" customWidth="1"/>
    <col min="21" max="21" width="9.625" style="423" customWidth="1"/>
    <col min="22" max="22" width="10.5" style="423" customWidth="1"/>
    <col min="23" max="27" width="10" style="240" customWidth="1"/>
    <col min="28" max="246" width="8.875" style="240" customWidth="1"/>
    <col min="247" max="255" width="9" style="424"/>
    <col min="256" max="256" width="9.125" style="424" customWidth="1"/>
    <col min="257" max="257" width="18.375" style="424" customWidth="1"/>
    <col min="258" max="258" width="7" style="424" customWidth="1"/>
    <col min="259" max="259" width="13.125" style="424" customWidth="1"/>
    <col min="260" max="260" width="10.75" style="424" customWidth="1"/>
    <col min="261" max="261" width="11.25" style="424" customWidth="1"/>
    <col min="262" max="262" width="10.25" style="424" customWidth="1"/>
    <col min="263" max="263" width="12.625" style="424" customWidth="1"/>
    <col min="264" max="264" width="10.25" style="424" customWidth="1"/>
    <col min="265" max="265" width="10.375" style="424" customWidth="1"/>
    <col min="266" max="266" width="11" style="424" customWidth="1"/>
    <col min="267" max="267" width="10.375" style="424" customWidth="1"/>
    <col min="268" max="268" width="10" style="424" customWidth="1"/>
    <col min="269" max="269" width="8.5" style="424" customWidth="1"/>
    <col min="270" max="270" width="9.5" style="424" customWidth="1"/>
    <col min="271" max="271" width="9.625" style="424" customWidth="1"/>
    <col min="272" max="272" width="11.875" style="424" customWidth="1"/>
    <col min="273" max="273" width="9.625" style="424" customWidth="1"/>
    <col min="274" max="274" width="8.625" style="424" customWidth="1"/>
    <col min="275" max="275" width="9.625" style="424" customWidth="1"/>
    <col min="276" max="276" width="11.875" style="424" customWidth="1"/>
    <col min="277" max="277" width="9.625" style="424" customWidth="1"/>
    <col min="278" max="278" width="10.5" style="424" customWidth="1"/>
    <col min="279" max="283" width="10" style="424" customWidth="1"/>
    <col min="284" max="502" width="8.875" style="424" customWidth="1"/>
    <col min="503" max="511" width="9" style="424"/>
    <col min="512" max="512" width="9.125" style="424" customWidth="1"/>
    <col min="513" max="513" width="18.375" style="424" customWidth="1"/>
    <col min="514" max="514" width="7" style="424" customWidth="1"/>
    <col min="515" max="515" width="13.125" style="424" customWidth="1"/>
    <col min="516" max="516" width="10.75" style="424" customWidth="1"/>
    <col min="517" max="517" width="11.25" style="424" customWidth="1"/>
    <col min="518" max="518" width="10.25" style="424" customWidth="1"/>
    <col min="519" max="519" width="12.625" style="424" customWidth="1"/>
    <col min="520" max="520" width="10.25" style="424" customWidth="1"/>
    <col min="521" max="521" width="10.375" style="424" customWidth="1"/>
    <col min="522" max="522" width="11" style="424" customWidth="1"/>
    <col min="523" max="523" width="10.375" style="424" customWidth="1"/>
    <col min="524" max="524" width="10" style="424" customWidth="1"/>
    <col min="525" max="525" width="8.5" style="424" customWidth="1"/>
    <col min="526" max="526" width="9.5" style="424" customWidth="1"/>
    <col min="527" max="527" width="9.625" style="424" customWidth="1"/>
    <col min="528" max="528" width="11.875" style="424" customWidth="1"/>
    <col min="529" max="529" width="9.625" style="424" customWidth="1"/>
    <col min="530" max="530" width="8.625" style="424" customWidth="1"/>
    <col min="531" max="531" width="9.625" style="424" customWidth="1"/>
    <col min="532" max="532" width="11.875" style="424" customWidth="1"/>
    <col min="533" max="533" width="9.625" style="424" customWidth="1"/>
    <col min="534" max="534" width="10.5" style="424" customWidth="1"/>
    <col min="535" max="539" width="10" style="424" customWidth="1"/>
    <col min="540" max="758" width="8.875" style="424" customWidth="1"/>
    <col min="759" max="767" width="9" style="424"/>
    <col min="768" max="768" width="9.125" style="424" customWidth="1"/>
    <col min="769" max="769" width="18.375" style="424" customWidth="1"/>
    <col min="770" max="770" width="7" style="424" customWidth="1"/>
    <col min="771" max="771" width="13.125" style="424" customWidth="1"/>
    <col min="772" max="772" width="10.75" style="424" customWidth="1"/>
    <col min="773" max="773" width="11.25" style="424" customWidth="1"/>
    <col min="774" max="774" width="10.25" style="424" customWidth="1"/>
    <col min="775" max="775" width="12.625" style="424" customWidth="1"/>
    <col min="776" max="776" width="10.25" style="424" customWidth="1"/>
    <col min="777" max="777" width="10.375" style="424" customWidth="1"/>
    <col min="778" max="778" width="11" style="424" customWidth="1"/>
    <col min="779" max="779" width="10.375" style="424" customWidth="1"/>
    <col min="780" max="780" width="10" style="424" customWidth="1"/>
    <col min="781" max="781" width="8.5" style="424" customWidth="1"/>
    <col min="782" max="782" width="9.5" style="424" customWidth="1"/>
    <col min="783" max="783" width="9.625" style="424" customWidth="1"/>
    <col min="784" max="784" width="11.875" style="424" customWidth="1"/>
    <col min="785" max="785" width="9.625" style="424" customWidth="1"/>
    <col min="786" max="786" width="8.625" style="424" customWidth="1"/>
    <col min="787" max="787" width="9.625" style="424" customWidth="1"/>
    <col min="788" max="788" width="11.875" style="424" customWidth="1"/>
    <col min="789" max="789" width="9.625" style="424" customWidth="1"/>
    <col min="790" max="790" width="10.5" style="424" customWidth="1"/>
    <col min="791" max="795" width="10" style="424" customWidth="1"/>
    <col min="796" max="1014" width="8.875" style="424" customWidth="1"/>
    <col min="1015" max="1023" width="9" style="424"/>
    <col min="1024" max="1024" width="9.125" style="424" customWidth="1"/>
    <col min="1025" max="1025" width="18.375" style="424" customWidth="1"/>
    <col min="1026" max="1026" width="7" style="424" customWidth="1"/>
    <col min="1027" max="1027" width="13.125" style="424" customWidth="1"/>
    <col min="1028" max="1028" width="10.75" style="424" customWidth="1"/>
    <col min="1029" max="1029" width="11.25" style="424" customWidth="1"/>
    <col min="1030" max="1030" width="10.25" style="424" customWidth="1"/>
    <col min="1031" max="1031" width="12.625" style="424" customWidth="1"/>
    <col min="1032" max="1032" width="10.25" style="424" customWidth="1"/>
    <col min="1033" max="1033" width="10.375" style="424" customWidth="1"/>
    <col min="1034" max="1034" width="11" style="424" customWidth="1"/>
    <col min="1035" max="1035" width="10.375" style="424" customWidth="1"/>
    <col min="1036" max="1036" width="10" style="424" customWidth="1"/>
    <col min="1037" max="1037" width="8.5" style="424" customWidth="1"/>
    <col min="1038" max="1038" width="9.5" style="424" customWidth="1"/>
    <col min="1039" max="1039" width="9.625" style="424" customWidth="1"/>
    <col min="1040" max="1040" width="11.875" style="424" customWidth="1"/>
    <col min="1041" max="1041" width="9.625" style="424" customWidth="1"/>
    <col min="1042" max="1042" width="8.625" style="424" customWidth="1"/>
    <col min="1043" max="1043" width="9.625" style="424" customWidth="1"/>
    <col min="1044" max="1044" width="11.875" style="424" customWidth="1"/>
    <col min="1045" max="1045" width="9.625" style="424" customWidth="1"/>
    <col min="1046" max="1046" width="10.5" style="424" customWidth="1"/>
    <col min="1047" max="1051" width="10" style="424" customWidth="1"/>
    <col min="1052" max="1270" width="8.875" style="424" customWidth="1"/>
    <col min="1271" max="1279" width="9" style="424"/>
    <col min="1280" max="1280" width="9.125" style="424" customWidth="1"/>
    <col min="1281" max="1281" width="18.375" style="424" customWidth="1"/>
    <col min="1282" max="1282" width="7" style="424" customWidth="1"/>
    <col min="1283" max="1283" width="13.125" style="424" customWidth="1"/>
    <col min="1284" max="1284" width="10.75" style="424" customWidth="1"/>
    <col min="1285" max="1285" width="11.25" style="424" customWidth="1"/>
    <col min="1286" max="1286" width="10.25" style="424" customWidth="1"/>
    <col min="1287" max="1287" width="12.625" style="424" customWidth="1"/>
    <col min="1288" max="1288" width="10.25" style="424" customWidth="1"/>
    <col min="1289" max="1289" width="10.375" style="424" customWidth="1"/>
    <col min="1290" max="1290" width="11" style="424" customWidth="1"/>
    <col min="1291" max="1291" width="10.375" style="424" customWidth="1"/>
    <col min="1292" max="1292" width="10" style="424" customWidth="1"/>
    <col min="1293" max="1293" width="8.5" style="424" customWidth="1"/>
    <col min="1294" max="1294" width="9.5" style="424" customWidth="1"/>
    <col min="1295" max="1295" width="9.625" style="424" customWidth="1"/>
    <col min="1296" max="1296" width="11.875" style="424" customWidth="1"/>
    <col min="1297" max="1297" width="9.625" style="424" customWidth="1"/>
    <col min="1298" max="1298" width="8.625" style="424" customWidth="1"/>
    <col min="1299" max="1299" width="9.625" style="424" customWidth="1"/>
    <col min="1300" max="1300" width="11.875" style="424" customWidth="1"/>
    <col min="1301" max="1301" width="9.625" style="424" customWidth="1"/>
    <col min="1302" max="1302" width="10.5" style="424" customWidth="1"/>
    <col min="1303" max="1307" width="10" style="424" customWidth="1"/>
    <col min="1308" max="1526" width="8.875" style="424" customWidth="1"/>
    <col min="1527" max="1535" width="9" style="424"/>
    <col min="1536" max="1536" width="9.125" style="424" customWidth="1"/>
    <col min="1537" max="1537" width="18.375" style="424" customWidth="1"/>
    <col min="1538" max="1538" width="7" style="424" customWidth="1"/>
    <col min="1539" max="1539" width="13.125" style="424" customWidth="1"/>
    <col min="1540" max="1540" width="10.75" style="424" customWidth="1"/>
    <col min="1541" max="1541" width="11.25" style="424" customWidth="1"/>
    <col min="1542" max="1542" width="10.25" style="424" customWidth="1"/>
    <col min="1543" max="1543" width="12.625" style="424" customWidth="1"/>
    <col min="1544" max="1544" width="10.25" style="424" customWidth="1"/>
    <col min="1545" max="1545" width="10.375" style="424" customWidth="1"/>
    <col min="1546" max="1546" width="11" style="424" customWidth="1"/>
    <col min="1547" max="1547" width="10.375" style="424" customWidth="1"/>
    <col min="1548" max="1548" width="10" style="424" customWidth="1"/>
    <col min="1549" max="1549" width="8.5" style="424" customWidth="1"/>
    <col min="1550" max="1550" width="9.5" style="424" customWidth="1"/>
    <col min="1551" max="1551" width="9.625" style="424" customWidth="1"/>
    <col min="1552" max="1552" width="11.875" style="424" customWidth="1"/>
    <col min="1553" max="1553" width="9.625" style="424" customWidth="1"/>
    <col min="1554" max="1554" width="8.625" style="424" customWidth="1"/>
    <col min="1555" max="1555" width="9.625" style="424" customWidth="1"/>
    <col min="1556" max="1556" width="11.875" style="424" customWidth="1"/>
    <col min="1557" max="1557" width="9.625" style="424" customWidth="1"/>
    <col min="1558" max="1558" width="10.5" style="424" customWidth="1"/>
    <col min="1559" max="1563" width="10" style="424" customWidth="1"/>
    <col min="1564" max="1782" width="8.875" style="424" customWidth="1"/>
    <col min="1783" max="1791" width="9" style="424"/>
    <col min="1792" max="1792" width="9.125" style="424" customWidth="1"/>
    <col min="1793" max="1793" width="18.375" style="424" customWidth="1"/>
    <col min="1794" max="1794" width="7" style="424" customWidth="1"/>
    <col min="1795" max="1795" width="13.125" style="424" customWidth="1"/>
    <col min="1796" max="1796" width="10.75" style="424" customWidth="1"/>
    <col min="1797" max="1797" width="11.25" style="424" customWidth="1"/>
    <col min="1798" max="1798" width="10.25" style="424" customWidth="1"/>
    <col min="1799" max="1799" width="12.625" style="424" customWidth="1"/>
    <col min="1800" max="1800" width="10.25" style="424" customWidth="1"/>
    <col min="1801" max="1801" width="10.375" style="424" customWidth="1"/>
    <col min="1802" max="1802" width="11" style="424" customWidth="1"/>
    <col min="1803" max="1803" width="10.375" style="424" customWidth="1"/>
    <col min="1804" max="1804" width="10" style="424" customWidth="1"/>
    <col min="1805" max="1805" width="8.5" style="424" customWidth="1"/>
    <col min="1806" max="1806" width="9.5" style="424" customWidth="1"/>
    <col min="1807" max="1807" width="9.625" style="424" customWidth="1"/>
    <col min="1808" max="1808" width="11.875" style="424" customWidth="1"/>
    <col min="1809" max="1809" width="9.625" style="424" customWidth="1"/>
    <col min="1810" max="1810" width="8.625" style="424" customWidth="1"/>
    <col min="1811" max="1811" width="9.625" style="424" customWidth="1"/>
    <col min="1812" max="1812" width="11.875" style="424" customWidth="1"/>
    <col min="1813" max="1813" width="9.625" style="424" customWidth="1"/>
    <col min="1814" max="1814" width="10.5" style="424" customWidth="1"/>
    <col min="1815" max="1819" width="10" style="424" customWidth="1"/>
    <col min="1820" max="2038" width="8.875" style="424" customWidth="1"/>
    <col min="2039" max="2047" width="9" style="424"/>
    <col min="2048" max="2048" width="9.125" style="424" customWidth="1"/>
    <col min="2049" max="2049" width="18.375" style="424" customWidth="1"/>
    <col min="2050" max="2050" width="7" style="424" customWidth="1"/>
    <col min="2051" max="2051" width="13.125" style="424" customWidth="1"/>
    <col min="2052" max="2052" width="10.75" style="424" customWidth="1"/>
    <col min="2053" max="2053" width="11.25" style="424" customWidth="1"/>
    <col min="2054" max="2054" width="10.25" style="424" customWidth="1"/>
    <col min="2055" max="2055" width="12.625" style="424" customWidth="1"/>
    <col min="2056" max="2056" width="10.25" style="424" customWidth="1"/>
    <col min="2057" max="2057" width="10.375" style="424" customWidth="1"/>
    <col min="2058" max="2058" width="11" style="424" customWidth="1"/>
    <col min="2059" max="2059" width="10.375" style="424" customWidth="1"/>
    <col min="2060" max="2060" width="10" style="424" customWidth="1"/>
    <col min="2061" max="2061" width="8.5" style="424" customWidth="1"/>
    <col min="2062" max="2062" width="9.5" style="424" customWidth="1"/>
    <col min="2063" max="2063" width="9.625" style="424" customWidth="1"/>
    <col min="2064" max="2064" width="11.875" style="424" customWidth="1"/>
    <col min="2065" max="2065" width="9.625" style="424" customWidth="1"/>
    <col min="2066" max="2066" width="8.625" style="424" customWidth="1"/>
    <col min="2067" max="2067" width="9.625" style="424" customWidth="1"/>
    <col min="2068" max="2068" width="11.875" style="424" customWidth="1"/>
    <col min="2069" max="2069" width="9.625" style="424" customWidth="1"/>
    <col min="2070" max="2070" width="10.5" style="424" customWidth="1"/>
    <col min="2071" max="2075" width="10" style="424" customWidth="1"/>
    <col min="2076" max="2294" width="8.875" style="424" customWidth="1"/>
    <col min="2295" max="2303" width="9" style="424"/>
    <col min="2304" max="2304" width="9.125" style="424" customWidth="1"/>
    <col min="2305" max="2305" width="18.375" style="424" customWidth="1"/>
    <col min="2306" max="2306" width="7" style="424" customWidth="1"/>
    <col min="2307" max="2307" width="13.125" style="424" customWidth="1"/>
    <col min="2308" max="2308" width="10.75" style="424" customWidth="1"/>
    <col min="2309" max="2309" width="11.25" style="424" customWidth="1"/>
    <col min="2310" max="2310" width="10.25" style="424" customWidth="1"/>
    <col min="2311" max="2311" width="12.625" style="424" customWidth="1"/>
    <col min="2312" max="2312" width="10.25" style="424" customWidth="1"/>
    <col min="2313" max="2313" width="10.375" style="424" customWidth="1"/>
    <col min="2314" max="2314" width="11" style="424" customWidth="1"/>
    <col min="2315" max="2315" width="10.375" style="424" customWidth="1"/>
    <col min="2316" max="2316" width="10" style="424" customWidth="1"/>
    <col min="2317" max="2317" width="8.5" style="424" customWidth="1"/>
    <col min="2318" max="2318" width="9.5" style="424" customWidth="1"/>
    <col min="2319" max="2319" width="9.625" style="424" customWidth="1"/>
    <col min="2320" max="2320" width="11.875" style="424" customWidth="1"/>
    <col min="2321" max="2321" width="9.625" style="424" customWidth="1"/>
    <col min="2322" max="2322" width="8.625" style="424" customWidth="1"/>
    <col min="2323" max="2323" width="9.625" style="424" customWidth="1"/>
    <col min="2324" max="2324" width="11.875" style="424" customWidth="1"/>
    <col min="2325" max="2325" width="9.625" style="424" customWidth="1"/>
    <col min="2326" max="2326" width="10.5" style="424" customWidth="1"/>
    <col min="2327" max="2331" width="10" style="424" customWidth="1"/>
    <col min="2332" max="2550" width="8.875" style="424" customWidth="1"/>
    <col min="2551" max="2559" width="9" style="424"/>
    <col min="2560" max="2560" width="9.125" style="424" customWidth="1"/>
    <col min="2561" max="2561" width="18.375" style="424" customWidth="1"/>
    <col min="2562" max="2562" width="7" style="424" customWidth="1"/>
    <col min="2563" max="2563" width="13.125" style="424" customWidth="1"/>
    <col min="2564" max="2564" width="10.75" style="424" customWidth="1"/>
    <col min="2565" max="2565" width="11.25" style="424" customWidth="1"/>
    <col min="2566" max="2566" width="10.25" style="424" customWidth="1"/>
    <col min="2567" max="2567" width="12.625" style="424" customWidth="1"/>
    <col min="2568" max="2568" width="10.25" style="424" customWidth="1"/>
    <col min="2569" max="2569" width="10.375" style="424" customWidth="1"/>
    <col min="2570" max="2570" width="11" style="424" customWidth="1"/>
    <col min="2571" max="2571" width="10.375" style="424" customWidth="1"/>
    <col min="2572" max="2572" width="10" style="424" customWidth="1"/>
    <col min="2573" max="2573" width="8.5" style="424" customWidth="1"/>
    <col min="2574" max="2574" width="9.5" style="424" customWidth="1"/>
    <col min="2575" max="2575" width="9.625" style="424" customWidth="1"/>
    <col min="2576" max="2576" width="11.875" style="424" customWidth="1"/>
    <col min="2577" max="2577" width="9.625" style="424" customWidth="1"/>
    <col min="2578" max="2578" width="8.625" style="424" customWidth="1"/>
    <col min="2579" max="2579" width="9.625" style="424" customWidth="1"/>
    <col min="2580" max="2580" width="11.875" style="424" customWidth="1"/>
    <col min="2581" max="2581" width="9.625" style="424" customWidth="1"/>
    <col min="2582" max="2582" width="10.5" style="424" customWidth="1"/>
    <col min="2583" max="2587" width="10" style="424" customWidth="1"/>
    <col min="2588" max="2806" width="8.875" style="424" customWidth="1"/>
    <col min="2807" max="2815" width="9" style="424"/>
    <col min="2816" max="2816" width="9.125" style="424" customWidth="1"/>
    <col min="2817" max="2817" width="18.375" style="424" customWidth="1"/>
    <col min="2818" max="2818" width="7" style="424" customWidth="1"/>
    <col min="2819" max="2819" width="13.125" style="424" customWidth="1"/>
    <col min="2820" max="2820" width="10.75" style="424" customWidth="1"/>
    <col min="2821" max="2821" width="11.25" style="424" customWidth="1"/>
    <col min="2822" max="2822" width="10.25" style="424" customWidth="1"/>
    <col min="2823" max="2823" width="12.625" style="424" customWidth="1"/>
    <col min="2824" max="2824" width="10.25" style="424" customWidth="1"/>
    <col min="2825" max="2825" width="10.375" style="424" customWidth="1"/>
    <col min="2826" max="2826" width="11" style="424" customWidth="1"/>
    <col min="2827" max="2827" width="10.375" style="424" customWidth="1"/>
    <col min="2828" max="2828" width="10" style="424" customWidth="1"/>
    <col min="2829" max="2829" width="8.5" style="424" customWidth="1"/>
    <col min="2830" max="2830" width="9.5" style="424" customWidth="1"/>
    <col min="2831" max="2831" width="9.625" style="424" customWidth="1"/>
    <col min="2832" max="2832" width="11.875" style="424" customWidth="1"/>
    <col min="2833" max="2833" width="9.625" style="424" customWidth="1"/>
    <col min="2834" max="2834" width="8.625" style="424" customWidth="1"/>
    <col min="2835" max="2835" width="9.625" style="424" customWidth="1"/>
    <col min="2836" max="2836" width="11.875" style="424" customWidth="1"/>
    <col min="2837" max="2837" width="9.625" style="424" customWidth="1"/>
    <col min="2838" max="2838" width="10.5" style="424" customWidth="1"/>
    <col min="2839" max="2843" width="10" style="424" customWidth="1"/>
    <col min="2844" max="3062" width="8.875" style="424" customWidth="1"/>
    <col min="3063" max="3071" width="9" style="424"/>
    <col min="3072" max="3072" width="9.125" style="424" customWidth="1"/>
    <col min="3073" max="3073" width="18.375" style="424" customWidth="1"/>
    <col min="3074" max="3074" width="7" style="424" customWidth="1"/>
    <col min="3075" max="3075" width="13.125" style="424" customWidth="1"/>
    <col min="3076" max="3076" width="10.75" style="424" customWidth="1"/>
    <col min="3077" max="3077" width="11.25" style="424" customWidth="1"/>
    <col min="3078" max="3078" width="10.25" style="424" customWidth="1"/>
    <col min="3079" max="3079" width="12.625" style="424" customWidth="1"/>
    <col min="3080" max="3080" width="10.25" style="424" customWidth="1"/>
    <col min="3081" max="3081" width="10.375" style="424" customWidth="1"/>
    <col min="3082" max="3082" width="11" style="424" customWidth="1"/>
    <col min="3083" max="3083" width="10.375" style="424" customWidth="1"/>
    <col min="3084" max="3084" width="10" style="424" customWidth="1"/>
    <col min="3085" max="3085" width="8.5" style="424" customWidth="1"/>
    <col min="3086" max="3086" width="9.5" style="424" customWidth="1"/>
    <col min="3087" max="3087" width="9.625" style="424" customWidth="1"/>
    <col min="3088" max="3088" width="11.875" style="424" customWidth="1"/>
    <col min="3089" max="3089" width="9.625" style="424" customWidth="1"/>
    <col min="3090" max="3090" width="8.625" style="424" customWidth="1"/>
    <col min="3091" max="3091" width="9.625" style="424" customWidth="1"/>
    <col min="3092" max="3092" width="11.875" style="424" customWidth="1"/>
    <col min="3093" max="3093" width="9.625" style="424" customWidth="1"/>
    <col min="3094" max="3094" width="10.5" style="424" customWidth="1"/>
    <col min="3095" max="3099" width="10" style="424" customWidth="1"/>
    <col min="3100" max="3318" width="8.875" style="424" customWidth="1"/>
    <col min="3319" max="3327" width="9" style="424"/>
    <col min="3328" max="3328" width="9.125" style="424" customWidth="1"/>
    <col min="3329" max="3329" width="18.375" style="424" customWidth="1"/>
    <col min="3330" max="3330" width="7" style="424" customWidth="1"/>
    <col min="3331" max="3331" width="13.125" style="424" customWidth="1"/>
    <col min="3332" max="3332" width="10.75" style="424" customWidth="1"/>
    <col min="3333" max="3333" width="11.25" style="424" customWidth="1"/>
    <col min="3334" max="3334" width="10.25" style="424" customWidth="1"/>
    <col min="3335" max="3335" width="12.625" style="424" customWidth="1"/>
    <col min="3336" max="3336" width="10.25" style="424" customWidth="1"/>
    <col min="3337" max="3337" width="10.375" style="424" customWidth="1"/>
    <col min="3338" max="3338" width="11" style="424" customWidth="1"/>
    <col min="3339" max="3339" width="10.375" style="424" customWidth="1"/>
    <col min="3340" max="3340" width="10" style="424" customWidth="1"/>
    <col min="3341" max="3341" width="8.5" style="424" customWidth="1"/>
    <col min="3342" max="3342" width="9.5" style="424" customWidth="1"/>
    <col min="3343" max="3343" width="9.625" style="424" customWidth="1"/>
    <col min="3344" max="3344" width="11.875" style="424" customWidth="1"/>
    <col min="3345" max="3345" width="9.625" style="424" customWidth="1"/>
    <col min="3346" max="3346" width="8.625" style="424" customWidth="1"/>
    <col min="3347" max="3347" width="9.625" style="424" customWidth="1"/>
    <col min="3348" max="3348" width="11.875" style="424" customWidth="1"/>
    <col min="3349" max="3349" width="9.625" style="424" customWidth="1"/>
    <col min="3350" max="3350" width="10.5" style="424" customWidth="1"/>
    <col min="3351" max="3355" width="10" style="424" customWidth="1"/>
    <col min="3356" max="3574" width="8.875" style="424" customWidth="1"/>
    <col min="3575" max="3583" width="9" style="424"/>
    <col min="3584" max="3584" width="9.125" style="424" customWidth="1"/>
    <col min="3585" max="3585" width="18.375" style="424" customWidth="1"/>
    <col min="3586" max="3586" width="7" style="424" customWidth="1"/>
    <col min="3587" max="3587" width="13.125" style="424" customWidth="1"/>
    <col min="3588" max="3588" width="10.75" style="424" customWidth="1"/>
    <col min="3589" max="3589" width="11.25" style="424" customWidth="1"/>
    <col min="3590" max="3590" width="10.25" style="424" customWidth="1"/>
    <col min="3591" max="3591" width="12.625" style="424" customWidth="1"/>
    <col min="3592" max="3592" width="10.25" style="424" customWidth="1"/>
    <col min="3593" max="3593" width="10.375" style="424" customWidth="1"/>
    <col min="3594" max="3594" width="11" style="424" customWidth="1"/>
    <col min="3595" max="3595" width="10.375" style="424" customWidth="1"/>
    <col min="3596" max="3596" width="10" style="424" customWidth="1"/>
    <col min="3597" max="3597" width="8.5" style="424" customWidth="1"/>
    <col min="3598" max="3598" width="9.5" style="424" customWidth="1"/>
    <col min="3599" max="3599" width="9.625" style="424" customWidth="1"/>
    <col min="3600" max="3600" width="11.875" style="424" customWidth="1"/>
    <col min="3601" max="3601" width="9.625" style="424" customWidth="1"/>
    <col min="3602" max="3602" width="8.625" style="424" customWidth="1"/>
    <col min="3603" max="3603" width="9.625" style="424" customWidth="1"/>
    <col min="3604" max="3604" width="11.875" style="424" customWidth="1"/>
    <col min="3605" max="3605" width="9.625" style="424" customWidth="1"/>
    <col min="3606" max="3606" width="10.5" style="424" customWidth="1"/>
    <col min="3607" max="3611" width="10" style="424" customWidth="1"/>
    <col min="3612" max="3830" width="8.875" style="424" customWidth="1"/>
    <col min="3831" max="3839" width="9" style="424"/>
    <col min="3840" max="3840" width="9.125" style="424" customWidth="1"/>
    <col min="3841" max="3841" width="18.375" style="424" customWidth="1"/>
    <col min="3842" max="3842" width="7" style="424" customWidth="1"/>
    <col min="3843" max="3843" width="13.125" style="424" customWidth="1"/>
    <col min="3844" max="3844" width="10.75" style="424" customWidth="1"/>
    <col min="3845" max="3845" width="11.25" style="424" customWidth="1"/>
    <col min="3846" max="3846" width="10.25" style="424" customWidth="1"/>
    <col min="3847" max="3847" width="12.625" style="424" customWidth="1"/>
    <col min="3848" max="3848" width="10.25" style="424" customWidth="1"/>
    <col min="3849" max="3849" width="10.375" style="424" customWidth="1"/>
    <col min="3850" max="3850" width="11" style="424" customWidth="1"/>
    <col min="3851" max="3851" width="10.375" style="424" customWidth="1"/>
    <col min="3852" max="3852" width="10" style="424" customWidth="1"/>
    <col min="3853" max="3853" width="8.5" style="424" customWidth="1"/>
    <col min="3854" max="3854" width="9.5" style="424" customWidth="1"/>
    <col min="3855" max="3855" width="9.625" style="424" customWidth="1"/>
    <col min="3856" max="3856" width="11.875" style="424" customWidth="1"/>
    <col min="3857" max="3857" width="9.625" style="424" customWidth="1"/>
    <col min="3858" max="3858" width="8.625" style="424" customWidth="1"/>
    <col min="3859" max="3859" width="9.625" style="424" customWidth="1"/>
    <col min="3860" max="3860" width="11.875" style="424" customWidth="1"/>
    <col min="3861" max="3861" width="9.625" style="424" customWidth="1"/>
    <col min="3862" max="3862" width="10.5" style="424" customWidth="1"/>
    <col min="3863" max="3867" width="10" style="424" customWidth="1"/>
    <col min="3868" max="4086" width="8.875" style="424" customWidth="1"/>
    <col min="4087" max="4095" width="9" style="424"/>
    <col min="4096" max="4096" width="9.125" style="424" customWidth="1"/>
    <col min="4097" max="4097" width="18.375" style="424" customWidth="1"/>
    <col min="4098" max="4098" width="7" style="424" customWidth="1"/>
    <col min="4099" max="4099" width="13.125" style="424" customWidth="1"/>
    <col min="4100" max="4100" width="10.75" style="424" customWidth="1"/>
    <col min="4101" max="4101" width="11.25" style="424" customWidth="1"/>
    <col min="4102" max="4102" width="10.25" style="424" customWidth="1"/>
    <col min="4103" max="4103" width="12.625" style="424" customWidth="1"/>
    <col min="4104" max="4104" width="10.25" style="424" customWidth="1"/>
    <col min="4105" max="4105" width="10.375" style="424" customWidth="1"/>
    <col min="4106" max="4106" width="11" style="424" customWidth="1"/>
    <col min="4107" max="4107" width="10.375" style="424" customWidth="1"/>
    <col min="4108" max="4108" width="10" style="424" customWidth="1"/>
    <col min="4109" max="4109" width="8.5" style="424" customWidth="1"/>
    <col min="4110" max="4110" width="9.5" style="424" customWidth="1"/>
    <col min="4111" max="4111" width="9.625" style="424" customWidth="1"/>
    <col min="4112" max="4112" width="11.875" style="424" customWidth="1"/>
    <col min="4113" max="4113" width="9.625" style="424" customWidth="1"/>
    <col min="4114" max="4114" width="8.625" style="424" customWidth="1"/>
    <col min="4115" max="4115" width="9.625" style="424" customWidth="1"/>
    <col min="4116" max="4116" width="11.875" style="424" customWidth="1"/>
    <col min="4117" max="4117" width="9.625" style="424" customWidth="1"/>
    <col min="4118" max="4118" width="10.5" style="424" customWidth="1"/>
    <col min="4119" max="4123" width="10" style="424" customWidth="1"/>
    <col min="4124" max="4342" width="8.875" style="424" customWidth="1"/>
    <col min="4343" max="4351" width="9" style="424"/>
    <col min="4352" max="4352" width="9.125" style="424" customWidth="1"/>
    <col min="4353" max="4353" width="18.375" style="424" customWidth="1"/>
    <col min="4354" max="4354" width="7" style="424" customWidth="1"/>
    <col min="4355" max="4355" width="13.125" style="424" customWidth="1"/>
    <col min="4356" max="4356" width="10.75" style="424" customWidth="1"/>
    <col min="4357" max="4357" width="11.25" style="424" customWidth="1"/>
    <col min="4358" max="4358" width="10.25" style="424" customWidth="1"/>
    <col min="4359" max="4359" width="12.625" style="424" customWidth="1"/>
    <col min="4360" max="4360" width="10.25" style="424" customWidth="1"/>
    <col min="4361" max="4361" width="10.375" style="424" customWidth="1"/>
    <col min="4362" max="4362" width="11" style="424" customWidth="1"/>
    <col min="4363" max="4363" width="10.375" style="424" customWidth="1"/>
    <col min="4364" max="4364" width="10" style="424" customWidth="1"/>
    <col min="4365" max="4365" width="8.5" style="424" customWidth="1"/>
    <col min="4366" max="4366" width="9.5" style="424" customWidth="1"/>
    <col min="4367" max="4367" width="9.625" style="424" customWidth="1"/>
    <col min="4368" max="4368" width="11.875" style="424" customWidth="1"/>
    <col min="4369" max="4369" width="9.625" style="424" customWidth="1"/>
    <col min="4370" max="4370" width="8.625" style="424" customWidth="1"/>
    <col min="4371" max="4371" width="9.625" style="424" customWidth="1"/>
    <col min="4372" max="4372" width="11.875" style="424" customWidth="1"/>
    <col min="4373" max="4373" width="9.625" style="424" customWidth="1"/>
    <col min="4374" max="4374" width="10.5" style="424" customWidth="1"/>
    <col min="4375" max="4379" width="10" style="424" customWidth="1"/>
    <col min="4380" max="4598" width="8.875" style="424" customWidth="1"/>
    <col min="4599" max="4607" width="9" style="424"/>
    <col min="4608" max="4608" width="9.125" style="424" customWidth="1"/>
    <col min="4609" max="4609" width="18.375" style="424" customWidth="1"/>
    <col min="4610" max="4610" width="7" style="424" customWidth="1"/>
    <col min="4611" max="4611" width="13.125" style="424" customWidth="1"/>
    <col min="4612" max="4612" width="10.75" style="424" customWidth="1"/>
    <col min="4613" max="4613" width="11.25" style="424" customWidth="1"/>
    <col min="4614" max="4614" width="10.25" style="424" customWidth="1"/>
    <col min="4615" max="4615" width="12.625" style="424" customWidth="1"/>
    <col min="4616" max="4616" width="10.25" style="424" customWidth="1"/>
    <col min="4617" max="4617" width="10.375" style="424" customWidth="1"/>
    <col min="4618" max="4618" width="11" style="424" customWidth="1"/>
    <col min="4619" max="4619" width="10.375" style="424" customWidth="1"/>
    <col min="4620" max="4620" width="10" style="424" customWidth="1"/>
    <col min="4621" max="4621" width="8.5" style="424" customWidth="1"/>
    <col min="4622" max="4622" width="9.5" style="424" customWidth="1"/>
    <col min="4623" max="4623" width="9.625" style="424" customWidth="1"/>
    <col min="4624" max="4624" width="11.875" style="424" customWidth="1"/>
    <col min="4625" max="4625" width="9.625" style="424" customWidth="1"/>
    <col min="4626" max="4626" width="8.625" style="424" customWidth="1"/>
    <col min="4627" max="4627" width="9.625" style="424" customWidth="1"/>
    <col min="4628" max="4628" width="11.875" style="424" customWidth="1"/>
    <col min="4629" max="4629" width="9.625" style="424" customWidth="1"/>
    <col min="4630" max="4630" width="10.5" style="424" customWidth="1"/>
    <col min="4631" max="4635" width="10" style="424" customWidth="1"/>
    <col min="4636" max="4854" width="8.875" style="424" customWidth="1"/>
    <col min="4855" max="4863" width="9" style="424"/>
    <col min="4864" max="4864" width="9.125" style="424" customWidth="1"/>
    <col min="4865" max="4865" width="18.375" style="424" customWidth="1"/>
    <col min="4866" max="4866" width="7" style="424" customWidth="1"/>
    <col min="4867" max="4867" width="13.125" style="424" customWidth="1"/>
    <col min="4868" max="4868" width="10.75" style="424" customWidth="1"/>
    <col min="4869" max="4869" width="11.25" style="424" customWidth="1"/>
    <col min="4870" max="4870" width="10.25" style="424" customWidth="1"/>
    <col min="4871" max="4871" width="12.625" style="424" customWidth="1"/>
    <col min="4872" max="4872" width="10.25" style="424" customWidth="1"/>
    <col min="4873" max="4873" width="10.375" style="424" customWidth="1"/>
    <col min="4874" max="4874" width="11" style="424" customWidth="1"/>
    <col min="4875" max="4875" width="10.375" style="424" customWidth="1"/>
    <col min="4876" max="4876" width="10" style="424" customWidth="1"/>
    <col min="4877" max="4877" width="8.5" style="424" customWidth="1"/>
    <col min="4878" max="4878" width="9.5" style="424" customWidth="1"/>
    <col min="4879" max="4879" width="9.625" style="424" customWidth="1"/>
    <col min="4880" max="4880" width="11.875" style="424" customWidth="1"/>
    <col min="4881" max="4881" width="9.625" style="424" customWidth="1"/>
    <col min="4882" max="4882" width="8.625" style="424" customWidth="1"/>
    <col min="4883" max="4883" width="9.625" style="424" customWidth="1"/>
    <col min="4884" max="4884" width="11.875" style="424" customWidth="1"/>
    <col min="4885" max="4885" width="9.625" style="424" customWidth="1"/>
    <col min="4886" max="4886" width="10.5" style="424" customWidth="1"/>
    <col min="4887" max="4891" width="10" style="424" customWidth="1"/>
    <col min="4892" max="5110" width="8.875" style="424" customWidth="1"/>
    <col min="5111" max="5119" width="9" style="424"/>
    <col min="5120" max="5120" width="9.125" style="424" customWidth="1"/>
    <col min="5121" max="5121" width="18.375" style="424" customWidth="1"/>
    <col min="5122" max="5122" width="7" style="424" customWidth="1"/>
    <col min="5123" max="5123" width="13.125" style="424" customWidth="1"/>
    <col min="5124" max="5124" width="10.75" style="424" customWidth="1"/>
    <col min="5125" max="5125" width="11.25" style="424" customWidth="1"/>
    <col min="5126" max="5126" width="10.25" style="424" customWidth="1"/>
    <col min="5127" max="5127" width="12.625" style="424" customWidth="1"/>
    <col min="5128" max="5128" width="10.25" style="424" customWidth="1"/>
    <col min="5129" max="5129" width="10.375" style="424" customWidth="1"/>
    <col min="5130" max="5130" width="11" style="424" customWidth="1"/>
    <col min="5131" max="5131" width="10.375" style="424" customWidth="1"/>
    <col min="5132" max="5132" width="10" style="424" customWidth="1"/>
    <col min="5133" max="5133" width="8.5" style="424" customWidth="1"/>
    <col min="5134" max="5134" width="9.5" style="424" customWidth="1"/>
    <col min="5135" max="5135" width="9.625" style="424" customWidth="1"/>
    <col min="5136" max="5136" width="11.875" style="424" customWidth="1"/>
    <col min="5137" max="5137" width="9.625" style="424" customWidth="1"/>
    <col min="5138" max="5138" width="8.625" style="424" customWidth="1"/>
    <col min="5139" max="5139" width="9.625" style="424" customWidth="1"/>
    <col min="5140" max="5140" width="11.875" style="424" customWidth="1"/>
    <col min="5141" max="5141" width="9.625" style="424" customWidth="1"/>
    <col min="5142" max="5142" width="10.5" style="424" customWidth="1"/>
    <col min="5143" max="5147" width="10" style="424" customWidth="1"/>
    <col min="5148" max="5366" width="8.875" style="424" customWidth="1"/>
    <col min="5367" max="5375" width="9" style="424"/>
    <col min="5376" max="5376" width="9.125" style="424" customWidth="1"/>
    <col min="5377" max="5377" width="18.375" style="424" customWidth="1"/>
    <col min="5378" max="5378" width="7" style="424" customWidth="1"/>
    <col min="5379" max="5379" width="13.125" style="424" customWidth="1"/>
    <col min="5380" max="5380" width="10.75" style="424" customWidth="1"/>
    <col min="5381" max="5381" width="11.25" style="424" customWidth="1"/>
    <col min="5382" max="5382" width="10.25" style="424" customWidth="1"/>
    <col min="5383" max="5383" width="12.625" style="424" customWidth="1"/>
    <col min="5384" max="5384" width="10.25" style="424" customWidth="1"/>
    <col min="5385" max="5385" width="10.375" style="424" customWidth="1"/>
    <col min="5386" max="5386" width="11" style="424" customWidth="1"/>
    <col min="5387" max="5387" width="10.375" style="424" customWidth="1"/>
    <col min="5388" max="5388" width="10" style="424" customWidth="1"/>
    <col min="5389" max="5389" width="8.5" style="424" customWidth="1"/>
    <col min="5390" max="5390" width="9.5" style="424" customWidth="1"/>
    <col min="5391" max="5391" width="9.625" style="424" customWidth="1"/>
    <col min="5392" max="5392" width="11.875" style="424" customWidth="1"/>
    <col min="5393" max="5393" width="9.625" style="424" customWidth="1"/>
    <col min="5394" max="5394" width="8.625" style="424" customWidth="1"/>
    <col min="5395" max="5395" width="9.625" style="424" customWidth="1"/>
    <col min="5396" max="5396" width="11.875" style="424" customWidth="1"/>
    <col min="5397" max="5397" width="9.625" style="424" customWidth="1"/>
    <col min="5398" max="5398" width="10.5" style="424" customWidth="1"/>
    <col min="5399" max="5403" width="10" style="424" customWidth="1"/>
    <col min="5404" max="5622" width="8.875" style="424" customWidth="1"/>
    <col min="5623" max="5631" width="9" style="424"/>
    <col min="5632" max="5632" width="9.125" style="424" customWidth="1"/>
    <col min="5633" max="5633" width="18.375" style="424" customWidth="1"/>
    <col min="5634" max="5634" width="7" style="424" customWidth="1"/>
    <col min="5635" max="5635" width="13.125" style="424" customWidth="1"/>
    <col min="5636" max="5636" width="10.75" style="424" customWidth="1"/>
    <col min="5637" max="5637" width="11.25" style="424" customWidth="1"/>
    <col min="5638" max="5638" width="10.25" style="424" customWidth="1"/>
    <col min="5639" max="5639" width="12.625" style="424" customWidth="1"/>
    <col min="5640" max="5640" width="10.25" style="424" customWidth="1"/>
    <col min="5641" max="5641" width="10.375" style="424" customWidth="1"/>
    <col min="5642" max="5642" width="11" style="424" customWidth="1"/>
    <col min="5643" max="5643" width="10.375" style="424" customWidth="1"/>
    <col min="5644" max="5644" width="10" style="424" customWidth="1"/>
    <col min="5645" max="5645" width="8.5" style="424" customWidth="1"/>
    <col min="5646" max="5646" width="9.5" style="424" customWidth="1"/>
    <col min="5647" max="5647" width="9.625" style="424" customWidth="1"/>
    <col min="5648" max="5648" width="11.875" style="424" customWidth="1"/>
    <col min="5649" max="5649" width="9.625" style="424" customWidth="1"/>
    <col min="5650" max="5650" width="8.625" style="424" customWidth="1"/>
    <col min="5651" max="5651" width="9.625" style="424" customWidth="1"/>
    <col min="5652" max="5652" width="11.875" style="424" customWidth="1"/>
    <col min="5653" max="5653" width="9.625" style="424" customWidth="1"/>
    <col min="5654" max="5654" width="10.5" style="424" customWidth="1"/>
    <col min="5655" max="5659" width="10" style="424" customWidth="1"/>
    <col min="5660" max="5878" width="8.875" style="424" customWidth="1"/>
    <col min="5879" max="5887" width="9" style="424"/>
    <col min="5888" max="5888" width="9.125" style="424" customWidth="1"/>
    <col min="5889" max="5889" width="18.375" style="424" customWidth="1"/>
    <col min="5890" max="5890" width="7" style="424" customWidth="1"/>
    <col min="5891" max="5891" width="13.125" style="424" customWidth="1"/>
    <col min="5892" max="5892" width="10.75" style="424" customWidth="1"/>
    <col min="5893" max="5893" width="11.25" style="424" customWidth="1"/>
    <col min="5894" max="5894" width="10.25" style="424" customWidth="1"/>
    <col min="5895" max="5895" width="12.625" style="424" customWidth="1"/>
    <col min="5896" max="5896" width="10.25" style="424" customWidth="1"/>
    <col min="5897" max="5897" width="10.375" style="424" customWidth="1"/>
    <col min="5898" max="5898" width="11" style="424" customWidth="1"/>
    <col min="5899" max="5899" width="10.375" style="424" customWidth="1"/>
    <col min="5900" max="5900" width="10" style="424" customWidth="1"/>
    <col min="5901" max="5901" width="8.5" style="424" customWidth="1"/>
    <col min="5902" max="5902" width="9.5" style="424" customWidth="1"/>
    <col min="5903" max="5903" width="9.625" style="424" customWidth="1"/>
    <col min="5904" max="5904" width="11.875" style="424" customWidth="1"/>
    <col min="5905" max="5905" width="9.625" style="424" customWidth="1"/>
    <col min="5906" max="5906" width="8.625" style="424" customWidth="1"/>
    <col min="5907" max="5907" width="9.625" style="424" customWidth="1"/>
    <col min="5908" max="5908" width="11.875" style="424" customWidth="1"/>
    <col min="5909" max="5909" width="9.625" style="424" customWidth="1"/>
    <col min="5910" max="5910" width="10.5" style="424" customWidth="1"/>
    <col min="5911" max="5915" width="10" style="424" customWidth="1"/>
    <col min="5916" max="6134" width="8.875" style="424" customWidth="1"/>
    <col min="6135" max="6143" width="9" style="424"/>
    <col min="6144" max="6144" width="9.125" style="424" customWidth="1"/>
    <col min="6145" max="6145" width="18.375" style="424" customWidth="1"/>
    <col min="6146" max="6146" width="7" style="424" customWidth="1"/>
    <col min="6147" max="6147" width="13.125" style="424" customWidth="1"/>
    <col min="6148" max="6148" width="10.75" style="424" customWidth="1"/>
    <col min="6149" max="6149" width="11.25" style="424" customWidth="1"/>
    <col min="6150" max="6150" width="10.25" style="424" customWidth="1"/>
    <col min="6151" max="6151" width="12.625" style="424" customWidth="1"/>
    <col min="6152" max="6152" width="10.25" style="424" customWidth="1"/>
    <col min="6153" max="6153" width="10.375" style="424" customWidth="1"/>
    <col min="6154" max="6154" width="11" style="424" customWidth="1"/>
    <col min="6155" max="6155" width="10.375" style="424" customWidth="1"/>
    <col min="6156" max="6156" width="10" style="424" customWidth="1"/>
    <col min="6157" max="6157" width="8.5" style="424" customWidth="1"/>
    <col min="6158" max="6158" width="9.5" style="424" customWidth="1"/>
    <col min="6159" max="6159" width="9.625" style="424" customWidth="1"/>
    <col min="6160" max="6160" width="11.875" style="424" customWidth="1"/>
    <col min="6161" max="6161" width="9.625" style="424" customWidth="1"/>
    <col min="6162" max="6162" width="8.625" style="424" customWidth="1"/>
    <col min="6163" max="6163" width="9.625" style="424" customWidth="1"/>
    <col min="6164" max="6164" width="11.875" style="424" customWidth="1"/>
    <col min="6165" max="6165" width="9.625" style="424" customWidth="1"/>
    <col min="6166" max="6166" width="10.5" style="424" customWidth="1"/>
    <col min="6167" max="6171" width="10" style="424" customWidth="1"/>
    <col min="6172" max="6390" width="8.875" style="424" customWidth="1"/>
    <col min="6391" max="6399" width="9" style="424"/>
    <col min="6400" max="6400" width="9.125" style="424" customWidth="1"/>
    <col min="6401" max="6401" width="18.375" style="424" customWidth="1"/>
    <col min="6402" max="6402" width="7" style="424" customWidth="1"/>
    <col min="6403" max="6403" width="13.125" style="424" customWidth="1"/>
    <col min="6404" max="6404" width="10.75" style="424" customWidth="1"/>
    <col min="6405" max="6405" width="11.25" style="424" customWidth="1"/>
    <col min="6406" max="6406" width="10.25" style="424" customWidth="1"/>
    <col min="6407" max="6407" width="12.625" style="424" customWidth="1"/>
    <col min="6408" max="6408" width="10.25" style="424" customWidth="1"/>
    <col min="6409" max="6409" width="10.375" style="424" customWidth="1"/>
    <col min="6410" max="6410" width="11" style="424" customWidth="1"/>
    <col min="6411" max="6411" width="10.375" style="424" customWidth="1"/>
    <col min="6412" max="6412" width="10" style="424" customWidth="1"/>
    <col min="6413" max="6413" width="8.5" style="424" customWidth="1"/>
    <col min="6414" max="6414" width="9.5" style="424" customWidth="1"/>
    <col min="6415" max="6415" width="9.625" style="424" customWidth="1"/>
    <col min="6416" max="6416" width="11.875" style="424" customWidth="1"/>
    <col min="6417" max="6417" width="9.625" style="424" customWidth="1"/>
    <col min="6418" max="6418" width="8.625" style="424" customWidth="1"/>
    <col min="6419" max="6419" width="9.625" style="424" customWidth="1"/>
    <col min="6420" max="6420" width="11.875" style="424" customWidth="1"/>
    <col min="6421" max="6421" width="9.625" style="424" customWidth="1"/>
    <col min="6422" max="6422" width="10.5" style="424" customWidth="1"/>
    <col min="6423" max="6427" width="10" style="424" customWidth="1"/>
    <col min="6428" max="6646" width="8.875" style="424" customWidth="1"/>
    <col min="6647" max="6655" width="9" style="424"/>
    <col min="6656" max="6656" width="9.125" style="424" customWidth="1"/>
    <col min="6657" max="6657" width="18.375" style="424" customWidth="1"/>
    <col min="6658" max="6658" width="7" style="424" customWidth="1"/>
    <col min="6659" max="6659" width="13.125" style="424" customWidth="1"/>
    <col min="6660" max="6660" width="10.75" style="424" customWidth="1"/>
    <col min="6661" max="6661" width="11.25" style="424" customWidth="1"/>
    <col min="6662" max="6662" width="10.25" style="424" customWidth="1"/>
    <col min="6663" max="6663" width="12.625" style="424" customWidth="1"/>
    <col min="6664" max="6664" width="10.25" style="424" customWidth="1"/>
    <col min="6665" max="6665" width="10.375" style="424" customWidth="1"/>
    <col min="6666" max="6666" width="11" style="424" customWidth="1"/>
    <col min="6667" max="6667" width="10.375" style="424" customWidth="1"/>
    <col min="6668" max="6668" width="10" style="424" customWidth="1"/>
    <col min="6669" max="6669" width="8.5" style="424" customWidth="1"/>
    <col min="6670" max="6670" width="9.5" style="424" customWidth="1"/>
    <col min="6671" max="6671" width="9.625" style="424" customWidth="1"/>
    <col min="6672" max="6672" width="11.875" style="424" customWidth="1"/>
    <col min="6673" max="6673" width="9.625" style="424" customWidth="1"/>
    <col min="6674" max="6674" width="8.625" style="424" customWidth="1"/>
    <col min="6675" max="6675" width="9.625" style="424" customWidth="1"/>
    <col min="6676" max="6676" width="11.875" style="424" customWidth="1"/>
    <col min="6677" max="6677" width="9.625" style="424" customWidth="1"/>
    <col min="6678" max="6678" width="10.5" style="424" customWidth="1"/>
    <col min="6679" max="6683" width="10" style="424" customWidth="1"/>
    <col min="6684" max="6902" width="8.875" style="424" customWidth="1"/>
    <col min="6903" max="6911" width="9" style="424"/>
    <col min="6912" max="6912" width="9.125" style="424" customWidth="1"/>
    <col min="6913" max="6913" width="18.375" style="424" customWidth="1"/>
    <col min="6914" max="6914" width="7" style="424" customWidth="1"/>
    <col min="6915" max="6915" width="13.125" style="424" customWidth="1"/>
    <col min="6916" max="6916" width="10.75" style="424" customWidth="1"/>
    <col min="6917" max="6917" width="11.25" style="424" customWidth="1"/>
    <col min="6918" max="6918" width="10.25" style="424" customWidth="1"/>
    <col min="6919" max="6919" width="12.625" style="424" customWidth="1"/>
    <col min="6920" max="6920" width="10.25" style="424" customWidth="1"/>
    <col min="6921" max="6921" width="10.375" style="424" customWidth="1"/>
    <col min="6922" max="6922" width="11" style="424" customWidth="1"/>
    <col min="6923" max="6923" width="10.375" style="424" customWidth="1"/>
    <col min="6924" max="6924" width="10" style="424" customWidth="1"/>
    <col min="6925" max="6925" width="8.5" style="424" customWidth="1"/>
    <col min="6926" max="6926" width="9.5" style="424" customWidth="1"/>
    <col min="6927" max="6927" width="9.625" style="424" customWidth="1"/>
    <col min="6928" max="6928" width="11.875" style="424" customWidth="1"/>
    <col min="6929" max="6929" width="9.625" style="424" customWidth="1"/>
    <col min="6930" max="6930" width="8.625" style="424" customWidth="1"/>
    <col min="6931" max="6931" width="9.625" style="424" customWidth="1"/>
    <col min="6932" max="6932" width="11.875" style="424" customWidth="1"/>
    <col min="6933" max="6933" width="9.625" style="424" customWidth="1"/>
    <col min="6934" max="6934" width="10.5" style="424" customWidth="1"/>
    <col min="6935" max="6939" width="10" style="424" customWidth="1"/>
    <col min="6940" max="7158" width="8.875" style="424" customWidth="1"/>
    <col min="7159" max="7167" width="9" style="424"/>
    <col min="7168" max="7168" width="9.125" style="424" customWidth="1"/>
    <col min="7169" max="7169" width="18.375" style="424" customWidth="1"/>
    <col min="7170" max="7170" width="7" style="424" customWidth="1"/>
    <col min="7171" max="7171" width="13.125" style="424" customWidth="1"/>
    <col min="7172" max="7172" width="10.75" style="424" customWidth="1"/>
    <col min="7173" max="7173" width="11.25" style="424" customWidth="1"/>
    <col min="7174" max="7174" width="10.25" style="424" customWidth="1"/>
    <col min="7175" max="7175" width="12.625" style="424" customWidth="1"/>
    <col min="7176" max="7176" width="10.25" style="424" customWidth="1"/>
    <col min="7177" max="7177" width="10.375" style="424" customWidth="1"/>
    <col min="7178" max="7178" width="11" style="424" customWidth="1"/>
    <col min="7179" max="7179" width="10.375" style="424" customWidth="1"/>
    <col min="7180" max="7180" width="10" style="424" customWidth="1"/>
    <col min="7181" max="7181" width="8.5" style="424" customWidth="1"/>
    <col min="7182" max="7182" width="9.5" style="424" customWidth="1"/>
    <col min="7183" max="7183" width="9.625" style="424" customWidth="1"/>
    <col min="7184" max="7184" width="11.875" style="424" customWidth="1"/>
    <col min="7185" max="7185" width="9.625" style="424" customWidth="1"/>
    <col min="7186" max="7186" width="8.625" style="424" customWidth="1"/>
    <col min="7187" max="7187" width="9.625" style="424" customWidth="1"/>
    <col min="7188" max="7188" width="11.875" style="424" customWidth="1"/>
    <col min="7189" max="7189" width="9.625" style="424" customWidth="1"/>
    <col min="7190" max="7190" width="10.5" style="424" customWidth="1"/>
    <col min="7191" max="7195" width="10" style="424" customWidth="1"/>
    <col min="7196" max="7414" width="8.875" style="424" customWidth="1"/>
    <col min="7415" max="7423" width="9" style="424"/>
    <col min="7424" max="7424" width="9.125" style="424" customWidth="1"/>
    <col min="7425" max="7425" width="18.375" style="424" customWidth="1"/>
    <col min="7426" max="7426" width="7" style="424" customWidth="1"/>
    <col min="7427" max="7427" width="13.125" style="424" customWidth="1"/>
    <col min="7428" max="7428" width="10.75" style="424" customWidth="1"/>
    <col min="7429" max="7429" width="11.25" style="424" customWidth="1"/>
    <col min="7430" max="7430" width="10.25" style="424" customWidth="1"/>
    <col min="7431" max="7431" width="12.625" style="424" customWidth="1"/>
    <col min="7432" max="7432" width="10.25" style="424" customWidth="1"/>
    <col min="7433" max="7433" width="10.375" style="424" customWidth="1"/>
    <col min="7434" max="7434" width="11" style="424" customWidth="1"/>
    <col min="7435" max="7435" width="10.375" style="424" customWidth="1"/>
    <col min="7436" max="7436" width="10" style="424" customWidth="1"/>
    <col min="7437" max="7437" width="8.5" style="424" customWidth="1"/>
    <col min="7438" max="7438" width="9.5" style="424" customWidth="1"/>
    <col min="7439" max="7439" width="9.625" style="424" customWidth="1"/>
    <col min="7440" max="7440" width="11.875" style="424" customWidth="1"/>
    <col min="7441" max="7441" width="9.625" style="424" customWidth="1"/>
    <col min="7442" max="7442" width="8.625" style="424" customWidth="1"/>
    <col min="7443" max="7443" width="9.625" style="424" customWidth="1"/>
    <col min="7444" max="7444" width="11.875" style="424" customWidth="1"/>
    <col min="7445" max="7445" width="9.625" style="424" customWidth="1"/>
    <col min="7446" max="7446" width="10.5" style="424" customWidth="1"/>
    <col min="7447" max="7451" width="10" style="424" customWidth="1"/>
    <col min="7452" max="7670" width="8.875" style="424" customWidth="1"/>
    <col min="7671" max="7679" width="9" style="424"/>
    <col min="7680" max="7680" width="9.125" style="424" customWidth="1"/>
    <col min="7681" max="7681" width="18.375" style="424" customWidth="1"/>
    <col min="7682" max="7682" width="7" style="424" customWidth="1"/>
    <col min="7683" max="7683" width="13.125" style="424" customWidth="1"/>
    <col min="7684" max="7684" width="10.75" style="424" customWidth="1"/>
    <col min="7685" max="7685" width="11.25" style="424" customWidth="1"/>
    <col min="7686" max="7686" width="10.25" style="424" customWidth="1"/>
    <col min="7687" max="7687" width="12.625" style="424" customWidth="1"/>
    <col min="7688" max="7688" width="10.25" style="424" customWidth="1"/>
    <col min="7689" max="7689" width="10.375" style="424" customWidth="1"/>
    <col min="7690" max="7690" width="11" style="424" customWidth="1"/>
    <col min="7691" max="7691" width="10.375" style="424" customWidth="1"/>
    <col min="7692" max="7692" width="10" style="424" customWidth="1"/>
    <col min="7693" max="7693" width="8.5" style="424" customWidth="1"/>
    <col min="7694" max="7694" width="9.5" style="424" customWidth="1"/>
    <col min="7695" max="7695" width="9.625" style="424" customWidth="1"/>
    <col min="7696" max="7696" width="11.875" style="424" customWidth="1"/>
    <col min="7697" max="7697" width="9.625" style="424" customWidth="1"/>
    <col min="7698" max="7698" width="8.625" style="424" customWidth="1"/>
    <col min="7699" max="7699" width="9.625" style="424" customWidth="1"/>
    <col min="7700" max="7700" width="11.875" style="424" customWidth="1"/>
    <col min="7701" max="7701" width="9.625" style="424" customWidth="1"/>
    <col min="7702" max="7702" width="10.5" style="424" customWidth="1"/>
    <col min="7703" max="7707" width="10" style="424" customWidth="1"/>
    <col min="7708" max="7926" width="8.875" style="424" customWidth="1"/>
    <col min="7927" max="7935" width="9" style="424"/>
    <col min="7936" max="7936" width="9.125" style="424" customWidth="1"/>
    <col min="7937" max="7937" width="18.375" style="424" customWidth="1"/>
    <col min="7938" max="7938" width="7" style="424" customWidth="1"/>
    <col min="7939" max="7939" width="13.125" style="424" customWidth="1"/>
    <col min="7940" max="7940" width="10.75" style="424" customWidth="1"/>
    <col min="7941" max="7941" width="11.25" style="424" customWidth="1"/>
    <col min="7942" max="7942" width="10.25" style="424" customWidth="1"/>
    <col min="7943" max="7943" width="12.625" style="424" customWidth="1"/>
    <col min="7944" max="7944" width="10.25" style="424" customWidth="1"/>
    <col min="7945" max="7945" width="10.375" style="424" customWidth="1"/>
    <col min="7946" max="7946" width="11" style="424" customWidth="1"/>
    <col min="7947" max="7947" width="10.375" style="424" customWidth="1"/>
    <col min="7948" max="7948" width="10" style="424" customWidth="1"/>
    <col min="7949" max="7949" width="8.5" style="424" customWidth="1"/>
    <col min="7950" max="7950" width="9.5" style="424" customWidth="1"/>
    <col min="7951" max="7951" width="9.625" style="424" customWidth="1"/>
    <col min="7952" max="7952" width="11.875" style="424" customWidth="1"/>
    <col min="7953" max="7953" width="9.625" style="424" customWidth="1"/>
    <col min="7954" max="7954" width="8.625" style="424" customWidth="1"/>
    <col min="7955" max="7955" width="9.625" style="424" customWidth="1"/>
    <col min="7956" max="7956" width="11.875" style="424" customWidth="1"/>
    <col min="7957" max="7957" width="9.625" style="424" customWidth="1"/>
    <col min="7958" max="7958" width="10.5" style="424" customWidth="1"/>
    <col min="7959" max="7963" width="10" style="424" customWidth="1"/>
    <col min="7964" max="8182" width="8.875" style="424" customWidth="1"/>
    <col min="8183" max="8191" width="9" style="424"/>
    <col min="8192" max="8192" width="9.125" style="424" customWidth="1"/>
    <col min="8193" max="8193" width="18.375" style="424" customWidth="1"/>
    <col min="8194" max="8194" width="7" style="424" customWidth="1"/>
    <col min="8195" max="8195" width="13.125" style="424" customWidth="1"/>
    <col min="8196" max="8196" width="10.75" style="424" customWidth="1"/>
    <col min="8197" max="8197" width="11.25" style="424" customWidth="1"/>
    <col min="8198" max="8198" width="10.25" style="424" customWidth="1"/>
    <col min="8199" max="8199" width="12.625" style="424" customWidth="1"/>
    <col min="8200" max="8200" width="10.25" style="424" customWidth="1"/>
    <col min="8201" max="8201" width="10.375" style="424" customWidth="1"/>
    <col min="8202" max="8202" width="11" style="424" customWidth="1"/>
    <col min="8203" max="8203" width="10.375" style="424" customWidth="1"/>
    <col min="8204" max="8204" width="10" style="424" customWidth="1"/>
    <col min="8205" max="8205" width="8.5" style="424" customWidth="1"/>
    <col min="8206" max="8206" width="9.5" style="424" customWidth="1"/>
    <col min="8207" max="8207" width="9.625" style="424" customWidth="1"/>
    <col min="8208" max="8208" width="11.875" style="424" customWidth="1"/>
    <col min="8209" max="8209" width="9.625" style="424" customWidth="1"/>
    <col min="8210" max="8210" width="8.625" style="424" customWidth="1"/>
    <col min="8211" max="8211" width="9.625" style="424" customWidth="1"/>
    <col min="8212" max="8212" width="11.875" style="424" customWidth="1"/>
    <col min="8213" max="8213" width="9.625" style="424" customWidth="1"/>
    <col min="8214" max="8214" width="10.5" style="424" customWidth="1"/>
    <col min="8215" max="8219" width="10" style="424" customWidth="1"/>
    <col min="8220" max="8438" width="8.875" style="424" customWidth="1"/>
    <col min="8439" max="8447" width="9" style="424"/>
    <col min="8448" max="8448" width="9.125" style="424" customWidth="1"/>
    <col min="8449" max="8449" width="18.375" style="424" customWidth="1"/>
    <col min="8450" max="8450" width="7" style="424" customWidth="1"/>
    <col min="8451" max="8451" width="13.125" style="424" customWidth="1"/>
    <col min="8452" max="8452" width="10.75" style="424" customWidth="1"/>
    <col min="8453" max="8453" width="11.25" style="424" customWidth="1"/>
    <col min="8454" max="8454" width="10.25" style="424" customWidth="1"/>
    <col min="8455" max="8455" width="12.625" style="424" customWidth="1"/>
    <col min="8456" max="8456" width="10.25" style="424" customWidth="1"/>
    <col min="8457" max="8457" width="10.375" style="424" customWidth="1"/>
    <col min="8458" max="8458" width="11" style="424" customWidth="1"/>
    <col min="8459" max="8459" width="10.375" style="424" customWidth="1"/>
    <col min="8460" max="8460" width="10" style="424" customWidth="1"/>
    <col min="8461" max="8461" width="8.5" style="424" customWidth="1"/>
    <col min="8462" max="8462" width="9.5" style="424" customWidth="1"/>
    <col min="8463" max="8463" width="9.625" style="424" customWidth="1"/>
    <col min="8464" max="8464" width="11.875" style="424" customWidth="1"/>
    <col min="8465" max="8465" width="9.625" style="424" customWidth="1"/>
    <col min="8466" max="8466" width="8.625" style="424" customWidth="1"/>
    <col min="8467" max="8467" width="9.625" style="424" customWidth="1"/>
    <col min="8468" max="8468" width="11.875" style="424" customWidth="1"/>
    <col min="8469" max="8469" width="9.625" style="424" customWidth="1"/>
    <col min="8470" max="8470" width="10.5" style="424" customWidth="1"/>
    <col min="8471" max="8475" width="10" style="424" customWidth="1"/>
    <col min="8476" max="8694" width="8.875" style="424" customWidth="1"/>
    <col min="8695" max="8703" width="9" style="424"/>
    <col min="8704" max="8704" width="9.125" style="424" customWidth="1"/>
    <col min="8705" max="8705" width="18.375" style="424" customWidth="1"/>
    <col min="8706" max="8706" width="7" style="424" customWidth="1"/>
    <col min="8707" max="8707" width="13.125" style="424" customWidth="1"/>
    <col min="8708" max="8708" width="10.75" style="424" customWidth="1"/>
    <col min="8709" max="8709" width="11.25" style="424" customWidth="1"/>
    <col min="8710" max="8710" width="10.25" style="424" customWidth="1"/>
    <col min="8711" max="8711" width="12.625" style="424" customWidth="1"/>
    <col min="8712" max="8712" width="10.25" style="424" customWidth="1"/>
    <col min="8713" max="8713" width="10.375" style="424" customWidth="1"/>
    <col min="8714" max="8714" width="11" style="424" customWidth="1"/>
    <col min="8715" max="8715" width="10.375" style="424" customWidth="1"/>
    <col min="8716" max="8716" width="10" style="424" customWidth="1"/>
    <col min="8717" max="8717" width="8.5" style="424" customWidth="1"/>
    <col min="8718" max="8718" width="9.5" style="424" customWidth="1"/>
    <col min="8719" max="8719" width="9.625" style="424" customWidth="1"/>
    <col min="8720" max="8720" width="11.875" style="424" customWidth="1"/>
    <col min="8721" max="8721" width="9.625" style="424" customWidth="1"/>
    <col min="8722" max="8722" width="8.625" style="424" customWidth="1"/>
    <col min="8723" max="8723" width="9.625" style="424" customWidth="1"/>
    <col min="8724" max="8724" width="11.875" style="424" customWidth="1"/>
    <col min="8725" max="8725" width="9.625" style="424" customWidth="1"/>
    <col min="8726" max="8726" width="10.5" style="424" customWidth="1"/>
    <col min="8727" max="8731" width="10" style="424" customWidth="1"/>
    <col min="8732" max="8950" width="8.875" style="424" customWidth="1"/>
    <col min="8951" max="8959" width="9" style="424"/>
    <col min="8960" max="8960" width="9.125" style="424" customWidth="1"/>
    <col min="8961" max="8961" width="18.375" style="424" customWidth="1"/>
    <col min="8962" max="8962" width="7" style="424" customWidth="1"/>
    <col min="8963" max="8963" width="13.125" style="424" customWidth="1"/>
    <col min="8964" max="8964" width="10.75" style="424" customWidth="1"/>
    <col min="8965" max="8965" width="11.25" style="424" customWidth="1"/>
    <col min="8966" max="8966" width="10.25" style="424" customWidth="1"/>
    <col min="8967" max="8967" width="12.625" style="424" customWidth="1"/>
    <col min="8968" max="8968" width="10.25" style="424" customWidth="1"/>
    <col min="8969" max="8969" width="10.375" style="424" customWidth="1"/>
    <col min="8970" max="8970" width="11" style="424" customWidth="1"/>
    <col min="8971" max="8971" width="10.375" style="424" customWidth="1"/>
    <col min="8972" max="8972" width="10" style="424" customWidth="1"/>
    <col min="8973" max="8973" width="8.5" style="424" customWidth="1"/>
    <col min="8974" max="8974" width="9.5" style="424" customWidth="1"/>
    <col min="8975" max="8975" width="9.625" style="424" customWidth="1"/>
    <col min="8976" max="8976" width="11.875" style="424" customWidth="1"/>
    <col min="8977" max="8977" width="9.625" style="424" customWidth="1"/>
    <col min="8978" max="8978" width="8.625" style="424" customWidth="1"/>
    <col min="8979" max="8979" width="9.625" style="424" customWidth="1"/>
    <col min="8980" max="8980" width="11.875" style="424" customWidth="1"/>
    <col min="8981" max="8981" width="9.625" style="424" customWidth="1"/>
    <col min="8982" max="8982" width="10.5" style="424" customWidth="1"/>
    <col min="8983" max="8987" width="10" style="424" customWidth="1"/>
    <col min="8988" max="9206" width="8.875" style="424" customWidth="1"/>
    <col min="9207" max="9215" width="9" style="424"/>
    <col min="9216" max="9216" width="9.125" style="424" customWidth="1"/>
    <col min="9217" max="9217" width="18.375" style="424" customWidth="1"/>
    <col min="9218" max="9218" width="7" style="424" customWidth="1"/>
    <col min="9219" max="9219" width="13.125" style="424" customWidth="1"/>
    <col min="9220" max="9220" width="10.75" style="424" customWidth="1"/>
    <col min="9221" max="9221" width="11.25" style="424" customWidth="1"/>
    <col min="9222" max="9222" width="10.25" style="424" customWidth="1"/>
    <col min="9223" max="9223" width="12.625" style="424" customWidth="1"/>
    <col min="9224" max="9224" width="10.25" style="424" customWidth="1"/>
    <col min="9225" max="9225" width="10.375" style="424" customWidth="1"/>
    <col min="9226" max="9226" width="11" style="424" customWidth="1"/>
    <col min="9227" max="9227" width="10.375" style="424" customWidth="1"/>
    <col min="9228" max="9228" width="10" style="424" customWidth="1"/>
    <col min="9229" max="9229" width="8.5" style="424" customWidth="1"/>
    <col min="9230" max="9230" width="9.5" style="424" customWidth="1"/>
    <col min="9231" max="9231" width="9.625" style="424" customWidth="1"/>
    <col min="9232" max="9232" width="11.875" style="424" customWidth="1"/>
    <col min="9233" max="9233" width="9.625" style="424" customWidth="1"/>
    <col min="9234" max="9234" width="8.625" style="424" customWidth="1"/>
    <col min="9235" max="9235" width="9.625" style="424" customWidth="1"/>
    <col min="9236" max="9236" width="11.875" style="424" customWidth="1"/>
    <col min="9237" max="9237" width="9.625" style="424" customWidth="1"/>
    <col min="9238" max="9238" width="10.5" style="424" customWidth="1"/>
    <col min="9239" max="9243" width="10" style="424" customWidth="1"/>
    <col min="9244" max="9462" width="8.875" style="424" customWidth="1"/>
    <col min="9463" max="9471" width="9" style="424"/>
    <col min="9472" max="9472" width="9.125" style="424" customWidth="1"/>
    <col min="9473" max="9473" width="18.375" style="424" customWidth="1"/>
    <col min="9474" max="9474" width="7" style="424" customWidth="1"/>
    <col min="9475" max="9475" width="13.125" style="424" customWidth="1"/>
    <col min="9476" max="9476" width="10.75" style="424" customWidth="1"/>
    <col min="9477" max="9477" width="11.25" style="424" customWidth="1"/>
    <col min="9478" max="9478" width="10.25" style="424" customWidth="1"/>
    <col min="9479" max="9479" width="12.625" style="424" customWidth="1"/>
    <col min="9480" max="9480" width="10.25" style="424" customWidth="1"/>
    <col min="9481" max="9481" width="10.375" style="424" customWidth="1"/>
    <col min="9482" max="9482" width="11" style="424" customWidth="1"/>
    <col min="9483" max="9483" width="10.375" style="424" customWidth="1"/>
    <col min="9484" max="9484" width="10" style="424" customWidth="1"/>
    <col min="9485" max="9485" width="8.5" style="424" customWidth="1"/>
    <col min="9486" max="9486" width="9.5" style="424" customWidth="1"/>
    <col min="9487" max="9487" width="9.625" style="424" customWidth="1"/>
    <col min="9488" max="9488" width="11.875" style="424" customWidth="1"/>
    <col min="9489" max="9489" width="9.625" style="424" customWidth="1"/>
    <col min="9490" max="9490" width="8.625" style="424" customWidth="1"/>
    <col min="9491" max="9491" width="9.625" style="424" customWidth="1"/>
    <col min="9492" max="9492" width="11.875" style="424" customWidth="1"/>
    <col min="9493" max="9493" width="9.625" style="424" customWidth="1"/>
    <col min="9494" max="9494" width="10.5" style="424" customWidth="1"/>
    <col min="9495" max="9499" width="10" style="424" customWidth="1"/>
    <col min="9500" max="9718" width="8.875" style="424" customWidth="1"/>
    <col min="9719" max="9727" width="9" style="424"/>
    <col min="9728" max="9728" width="9.125" style="424" customWidth="1"/>
    <col min="9729" max="9729" width="18.375" style="424" customWidth="1"/>
    <col min="9730" max="9730" width="7" style="424" customWidth="1"/>
    <col min="9731" max="9731" width="13.125" style="424" customWidth="1"/>
    <col min="9732" max="9732" width="10.75" style="424" customWidth="1"/>
    <col min="9733" max="9733" width="11.25" style="424" customWidth="1"/>
    <col min="9734" max="9734" width="10.25" style="424" customWidth="1"/>
    <col min="9735" max="9735" width="12.625" style="424" customWidth="1"/>
    <col min="9736" max="9736" width="10.25" style="424" customWidth="1"/>
    <col min="9737" max="9737" width="10.375" style="424" customWidth="1"/>
    <col min="9738" max="9738" width="11" style="424" customWidth="1"/>
    <col min="9739" max="9739" width="10.375" style="424" customWidth="1"/>
    <col min="9740" max="9740" width="10" style="424" customWidth="1"/>
    <col min="9741" max="9741" width="8.5" style="424" customWidth="1"/>
    <col min="9742" max="9742" width="9.5" style="424" customWidth="1"/>
    <col min="9743" max="9743" width="9.625" style="424" customWidth="1"/>
    <col min="9744" max="9744" width="11.875" style="424" customWidth="1"/>
    <col min="9745" max="9745" width="9.625" style="424" customWidth="1"/>
    <col min="9746" max="9746" width="8.625" style="424" customWidth="1"/>
    <col min="9747" max="9747" width="9.625" style="424" customWidth="1"/>
    <col min="9748" max="9748" width="11.875" style="424" customWidth="1"/>
    <col min="9749" max="9749" width="9.625" style="424" customWidth="1"/>
    <col min="9750" max="9750" width="10.5" style="424" customWidth="1"/>
    <col min="9751" max="9755" width="10" style="424" customWidth="1"/>
    <col min="9756" max="9974" width="8.875" style="424" customWidth="1"/>
    <col min="9975" max="9983" width="9" style="424"/>
    <col min="9984" max="9984" width="9.125" style="424" customWidth="1"/>
    <col min="9985" max="9985" width="18.375" style="424" customWidth="1"/>
    <col min="9986" max="9986" width="7" style="424" customWidth="1"/>
    <col min="9987" max="9987" width="13.125" style="424" customWidth="1"/>
    <col min="9988" max="9988" width="10.75" style="424" customWidth="1"/>
    <col min="9989" max="9989" width="11.25" style="424" customWidth="1"/>
    <col min="9990" max="9990" width="10.25" style="424" customWidth="1"/>
    <col min="9991" max="9991" width="12.625" style="424" customWidth="1"/>
    <col min="9992" max="9992" width="10.25" style="424" customWidth="1"/>
    <col min="9993" max="9993" width="10.375" style="424" customWidth="1"/>
    <col min="9994" max="9994" width="11" style="424" customWidth="1"/>
    <col min="9995" max="9995" width="10.375" style="424" customWidth="1"/>
    <col min="9996" max="9996" width="10" style="424" customWidth="1"/>
    <col min="9997" max="9997" width="8.5" style="424" customWidth="1"/>
    <col min="9998" max="9998" width="9.5" style="424" customWidth="1"/>
    <col min="9999" max="9999" width="9.625" style="424" customWidth="1"/>
    <col min="10000" max="10000" width="11.875" style="424" customWidth="1"/>
    <col min="10001" max="10001" width="9.625" style="424" customWidth="1"/>
    <col min="10002" max="10002" width="8.625" style="424" customWidth="1"/>
    <col min="10003" max="10003" width="9.625" style="424" customWidth="1"/>
    <col min="10004" max="10004" width="11.875" style="424" customWidth="1"/>
    <col min="10005" max="10005" width="9.625" style="424" customWidth="1"/>
    <col min="10006" max="10006" width="10.5" style="424" customWidth="1"/>
    <col min="10007" max="10011" width="10" style="424" customWidth="1"/>
    <col min="10012" max="10230" width="8.875" style="424" customWidth="1"/>
    <col min="10231" max="10239" width="9" style="424"/>
    <col min="10240" max="10240" width="9.125" style="424" customWidth="1"/>
    <col min="10241" max="10241" width="18.375" style="424" customWidth="1"/>
    <col min="10242" max="10242" width="7" style="424" customWidth="1"/>
    <col min="10243" max="10243" width="13.125" style="424" customWidth="1"/>
    <col min="10244" max="10244" width="10.75" style="424" customWidth="1"/>
    <col min="10245" max="10245" width="11.25" style="424" customWidth="1"/>
    <col min="10246" max="10246" width="10.25" style="424" customWidth="1"/>
    <col min="10247" max="10247" width="12.625" style="424" customWidth="1"/>
    <col min="10248" max="10248" width="10.25" style="424" customWidth="1"/>
    <col min="10249" max="10249" width="10.375" style="424" customWidth="1"/>
    <col min="10250" max="10250" width="11" style="424" customWidth="1"/>
    <col min="10251" max="10251" width="10.375" style="424" customWidth="1"/>
    <col min="10252" max="10252" width="10" style="424" customWidth="1"/>
    <col min="10253" max="10253" width="8.5" style="424" customWidth="1"/>
    <col min="10254" max="10254" width="9.5" style="424" customWidth="1"/>
    <col min="10255" max="10255" width="9.625" style="424" customWidth="1"/>
    <col min="10256" max="10256" width="11.875" style="424" customWidth="1"/>
    <col min="10257" max="10257" width="9.625" style="424" customWidth="1"/>
    <col min="10258" max="10258" width="8.625" style="424" customWidth="1"/>
    <col min="10259" max="10259" width="9.625" style="424" customWidth="1"/>
    <col min="10260" max="10260" width="11.875" style="424" customWidth="1"/>
    <col min="10261" max="10261" width="9.625" style="424" customWidth="1"/>
    <col min="10262" max="10262" width="10.5" style="424" customWidth="1"/>
    <col min="10263" max="10267" width="10" style="424" customWidth="1"/>
    <col min="10268" max="10486" width="8.875" style="424" customWidth="1"/>
    <col min="10487" max="10495" width="9" style="424"/>
    <col min="10496" max="10496" width="9.125" style="424" customWidth="1"/>
    <col min="10497" max="10497" width="18.375" style="424" customWidth="1"/>
    <col min="10498" max="10498" width="7" style="424" customWidth="1"/>
    <col min="10499" max="10499" width="13.125" style="424" customWidth="1"/>
    <col min="10500" max="10500" width="10.75" style="424" customWidth="1"/>
    <col min="10501" max="10501" width="11.25" style="424" customWidth="1"/>
    <col min="10502" max="10502" width="10.25" style="424" customWidth="1"/>
    <col min="10503" max="10503" width="12.625" style="424" customWidth="1"/>
    <col min="10504" max="10504" width="10.25" style="424" customWidth="1"/>
    <col min="10505" max="10505" width="10.375" style="424" customWidth="1"/>
    <col min="10506" max="10506" width="11" style="424" customWidth="1"/>
    <col min="10507" max="10507" width="10.375" style="424" customWidth="1"/>
    <col min="10508" max="10508" width="10" style="424" customWidth="1"/>
    <col min="10509" max="10509" width="8.5" style="424" customWidth="1"/>
    <col min="10510" max="10510" width="9.5" style="424" customWidth="1"/>
    <col min="10511" max="10511" width="9.625" style="424" customWidth="1"/>
    <col min="10512" max="10512" width="11.875" style="424" customWidth="1"/>
    <col min="10513" max="10513" width="9.625" style="424" customWidth="1"/>
    <col min="10514" max="10514" width="8.625" style="424" customWidth="1"/>
    <col min="10515" max="10515" width="9.625" style="424" customWidth="1"/>
    <col min="10516" max="10516" width="11.875" style="424" customWidth="1"/>
    <col min="10517" max="10517" width="9.625" style="424" customWidth="1"/>
    <col min="10518" max="10518" width="10.5" style="424" customWidth="1"/>
    <col min="10519" max="10523" width="10" style="424" customWidth="1"/>
    <col min="10524" max="10742" width="8.875" style="424" customWidth="1"/>
    <col min="10743" max="10751" width="9" style="424"/>
    <col min="10752" max="10752" width="9.125" style="424" customWidth="1"/>
    <col min="10753" max="10753" width="18.375" style="424" customWidth="1"/>
    <col min="10754" max="10754" width="7" style="424" customWidth="1"/>
    <col min="10755" max="10755" width="13.125" style="424" customWidth="1"/>
    <col min="10756" max="10756" width="10.75" style="424" customWidth="1"/>
    <col min="10757" max="10757" width="11.25" style="424" customWidth="1"/>
    <col min="10758" max="10758" width="10.25" style="424" customWidth="1"/>
    <col min="10759" max="10759" width="12.625" style="424" customWidth="1"/>
    <col min="10760" max="10760" width="10.25" style="424" customWidth="1"/>
    <col min="10761" max="10761" width="10.375" style="424" customWidth="1"/>
    <col min="10762" max="10762" width="11" style="424" customWidth="1"/>
    <col min="10763" max="10763" width="10.375" style="424" customWidth="1"/>
    <col min="10764" max="10764" width="10" style="424" customWidth="1"/>
    <col min="10765" max="10765" width="8.5" style="424" customWidth="1"/>
    <col min="10766" max="10766" width="9.5" style="424" customWidth="1"/>
    <col min="10767" max="10767" width="9.625" style="424" customWidth="1"/>
    <col min="10768" max="10768" width="11.875" style="424" customWidth="1"/>
    <col min="10769" max="10769" width="9.625" style="424" customWidth="1"/>
    <col min="10770" max="10770" width="8.625" style="424" customWidth="1"/>
    <col min="10771" max="10771" width="9.625" style="424" customWidth="1"/>
    <col min="10772" max="10772" width="11.875" style="424" customWidth="1"/>
    <col min="10773" max="10773" width="9.625" style="424" customWidth="1"/>
    <col min="10774" max="10774" width="10.5" style="424" customWidth="1"/>
    <col min="10775" max="10779" width="10" style="424" customWidth="1"/>
    <col min="10780" max="10998" width="8.875" style="424" customWidth="1"/>
    <col min="10999" max="11007" width="9" style="424"/>
    <col min="11008" max="11008" width="9.125" style="424" customWidth="1"/>
    <col min="11009" max="11009" width="18.375" style="424" customWidth="1"/>
    <col min="11010" max="11010" width="7" style="424" customWidth="1"/>
    <col min="11011" max="11011" width="13.125" style="424" customWidth="1"/>
    <col min="11012" max="11012" width="10.75" style="424" customWidth="1"/>
    <col min="11013" max="11013" width="11.25" style="424" customWidth="1"/>
    <col min="11014" max="11014" width="10.25" style="424" customWidth="1"/>
    <col min="11015" max="11015" width="12.625" style="424" customWidth="1"/>
    <col min="11016" max="11016" width="10.25" style="424" customWidth="1"/>
    <col min="11017" max="11017" width="10.375" style="424" customWidth="1"/>
    <col min="11018" max="11018" width="11" style="424" customWidth="1"/>
    <col min="11019" max="11019" width="10.375" style="424" customWidth="1"/>
    <col min="11020" max="11020" width="10" style="424" customWidth="1"/>
    <col min="11021" max="11021" width="8.5" style="424" customWidth="1"/>
    <col min="11022" max="11022" width="9.5" style="424" customWidth="1"/>
    <col min="11023" max="11023" width="9.625" style="424" customWidth="1"/>
    <col min="11024" max="11024" width="11.875" style="424" customWidth="1"/>
    <col min="11025" max="11025" width="9.625" style="424" customWidth="1"/>
    <col min="11026" max="11026" width="8.625" style="424" customWidth="1"/>
    <col min="11027" max="11027" width="9.625" style="424" customWidth="1"/>
    <col min="11028" max="11028" width="11.875" style="424" customWidth="1"/>
    <col min="11029" max="11029" width="9.625" style="424" customWidth="1"/>
    <col min="11030" max="11030" width="10.5" style="424" customWidth="1"/>
    <col min="11031" max="11035" width="10" style="424" customWidth="1"/>
    <col min="11036" max="11254" width="8.875" style="424" customWidth="1"/>
    <col min="11255" max="11263" width="9" style="424"/>
    <col min="11264" max="11264" width="9.125" style="424" customWidth="1"/>
    <col min="11265" max="11265" width="18.375" style="424" customWidth="1"/>
    <col min="11266" max="11266" width="7" style="424" customWidth="1"/>
    <col min="11267" max="11267" width="13.125" style="424" customWidth="1"/>
    <col min="11268" max="11268" width="10.75" style="424" customWidth="1"/>
    <col min="11269" max="11269" width="11.25" style="424" customWidth="1"/>
    <col min="11270" max="11270" width="10.25" style="424" customWidth="1"/>
    <col min="11271" max="11271" width="12.625" style="424" customWidth="1"/>
    <col min="11272" max="11272" width="10.25" style="424" customWidth="1"/>
    <col min="11273" max="11273" width="10.375" style="424" customWidth="1"/>
    <col min="11274" max="11274" width="11" style="424" customWidth="1"/>
    <col min="11275" max="11275" width="10.375" style="424" customWidth="1"/>
    <col min="11276" max="11276" width="10" style="424" customWidth="1"/>
    <col min="11277" max="11277" width="8.5" style="424" customWidth="1"/>
    <col min="11278" max="11278" width="9.5" style="424" customWidth="1"/>
    <col min="11279" max="11279" width="9.625" style="424" customWidth="1"/>
    <col min="11280" max="11280" width="11.875" style="424" customWidth="1"/>
    <col min="11281" max="11281" width="9.625" style="424" customWidth="1"/>
    <col min="11282" max="11282" width="8.625" style="424" customWidth="1"/>
    <col min="11283" max="11283" width="9.625" style="424" customWidth="1"/>
    <col min="11284" max="11284" width="11.875" style="424" customWidth="1"/>
    <col min="11285" max="11285" width="9.625" style="424" customWidth="1"/>
    <col min="11286" max="11286" width="10.5" style="424" customWidth="1"/>
    <col min="11287" max="11291" width="10" style="424" customWidth="1"/>
    <col min="11292" max="11510" width="8.875" style="424" customWidth="1"/>
    <col min="11511" max="11519" width="9" style="424"/>
    <col min="11520" max="11520" width="9.125" style="424" customWidth="1"/>
    <col min="11521" max="11521" width="18.375" style="424" customWidth="1"/>
    <col min="11522" max="11522" width="7" style="424" customWidth="1"/>
    <col min="11523" max="11523" width="13.125" style="424" customWidth="1"/>
    <col min="11524" max="11524" width="10.75" style="424" customWidth="1"/>
    <col min="11525" max="11525" width="11.25" style="424" customWidth="1"/>
    <col min="11526" max="11526" width="10.25" style="424" customWidth="1"/>
    <col min="11527" max="11527" width="12.625" style="424" customWidth="1"/>
    <col min="11528" max="11528" width="10.25" style="424" customWidth="1"/>
    <col min="11529" max="11529" width="10.375" style="424" customWidth="1"/>
    <col min="11530" max="11530" width="11" style="424" customWidth="1"/>
    <col min="11531" max="11531" width="10.375" style="424" customWidth="1"/>
    <col min="11532" max="11532" width="10" style="424" customWidth="1"/>
    <col min="11533" max="11533" width="8.5" style="424" customWidth="1"/>
    <col min="11534" max="11534" width="9.5" style="424" customWidth="1"/>
    <col min="11535" max="11535" width="9.625" style="424" customWidth="1"/>
    <col min="11536" max="11536" width="11.875" style="424" customWidth="1"/>
    <col min="11537" max="11537" width="9.625" style="424" customWidth="1"/>
    <col min="11538" max="11538" width="8.625" style="424" customWidth="1"/>
    <col min="11539" max="11539" width="9.625" style="424" customWidth="1"/>
    <col min="11540" max="11540" width="11.875" style="424" customWidth="1"/>
    <col min="11541" max="11541" width="9.625" style="424" customWidth="1"/>
    <col min="11542" max="11542" width="10.5" style="424" customWidth="1"/>
    <col min="11543" max="11547" width="10" style="424" customWidth="1"/>
    <col min="11548" max="11766" width="8.875" style="424" customWidth="1"/>
    <col min="11767" max="11775" width="9" style="424"/>
    <col min="11776" max="11776" width="9.125" style="424" customWidth="1"/>
    <col min="11777" max="11777" width="18.375" style="424" customWidth="1"/>
    <col min="11778" max="11778" width="7" style="424" customWidth="1"/>
    <col min="11779" max="11779" width="13.125" style="424" customWidth="1"/>
    <col min="11780" max="11780" width="10.75" style="424" customWidth="1"/>
    <col min="11781" max="11781" width="11.25" style="424" customWidth="1"/>
    <col min="11782" max="11782" width="10.25" style="424" customWidth="1"/>
    <col min="11783" max="11783" width="12.625" style="424" customWidth="1"/>
    <col min="11784" max="11784" width="10.25" style="424" customWidth="1"/>
    <col min="11785" max="11785" width="10.375" style="424" customWidth="1"/>
    <col min="11786" max="11786" width="11" style="424" customWidth="1"/>
    <col min="11787" max="11787" width="10.375" style="424" customWidth="1"/>
    <col min="11788" max="11788" width="10" style="424" customWidth="1"/>
    <col min="11789" max="11789" width="8.5" style="424" customWidth="1"/>
    <col min="11790" max="11790" width="9.5" style="424" customWidth="1"/>
    <col min="11791" max="11791" width="9.625" style="424" customWidth="1"/>
    <col min="11792" max="11792" width="11.875" style="424" customWidth="1"/>
    <col min="11793" max="11793" width="9.625" style="424" customWidth="1"/>
    <col min="11794" max="11794" width="8.625" style="424" customWidth="1"/>
    <col min="11795" max="11795" width="9.625" style="424" customWidth="1"/>
    <col min="11796" max="11796" width="11.875" style="424" customWidth="1"/>
    <col min="11797" max="11797" width="9.625" style="424" customWidth="1"/>
    <col min="11798" max="11798" width="10.5" style="424" customWidth="1"/>
    <col min="11799" max="11803" width="10" style="424" customWidth="1"/>
    <col min="11804" max="12022" width="8.875" style="424" customWidth="1"/>
    <col min="12023" max="12031" width="9" style="424"/>
    <col min="12032" max="12032" width="9.125" style="424" customWidth="1"/>
    <col min="12033" max="12033" width="18.375" style="424" customWidth="1"/>
    <col min="12034" max="12034" width="7" style="424" customWidth="1"/>
    <col min="12035" max="12035" width="13.125" style="424" customWidth="1"/>
    <col min="12036" max="12036" width="10.75" style="424" customWidth="1"/>
    <col min="12037" max="12037" width="11.25" style="424" customWidth="1"/>
    <col min="12038" max="12038" width="10.25" style="424" customWidth="1"/>
    <col min="12039" max="12039" width="12.625" style="424" customWidth="1"/>
    <col min="12040" max="12040" width="10.25" style="424" customWidth="1"/>
    <col min="12041" max="12041" width="10.375" style="424" customWidth="1"/>
    <col min="12042" max="12042" width="11" style="424" customWidth="1"/>
    <col min="12043" max="12043" width="10.375" style="424" customWidth="1"/>
    <col min="12044" max="12044" width="10" style="424" customWidth="1"/>
    <col min="12045" max="12045" width="8.5" style="424" customWidth="1"/>
    <col min="12046" max="12046" width="9.5" style="424" customWidth="1"/>
    <col min="12047" max="12047" width="9.625" style="424" customWidth="1"/>
    <col min="12048" max="12048" width="11.875" style="424" customWidth="1"/>
    <col min="12049" max="12049" width="9.625" style="424" customWidth="1"/>
    <col min="12050" max="12050" width="8.625" style="424" customWidth="1"/>
    <col min="12051" max="12051" width="9.625" style="424" customWidth="1"/>
    <col min="12052" max="12052" width="11.875" style="424" customWidth="1"/>
    <col min="12053" max="12053" width="9.625" style="424" customWidth="1"/>
    <col min="12054" max="12054" width="10.5" style="424" customWidth="1"/>
    <col min="12055" max="12059" width="10" style="424" customWidth="1"/>
    <col min="12060" max="12278" width="8.875" style="424" customWidth="1"/>
    <col min="12279" max="12287" width="9" style="424"/>
    <col min="12288" max="12288" width="9.125" style="424" customWidth="1"/>
    <col min="12289" max="12289" width="18.375" style="424" customWidth="1"/>
    <col min="12290" max="12290" width="7" style="424" customWidth="1"/>
    <col min="12291" max="12291" width="13.125" style="424" customWidth="1"/>
    <col min="12292" max="12292" width="10.75" style="424" customWidth="1"/>
    <col min="12293" max="12293" width="11.25" style="424" customWidth="1"/>
    <col min="12294" max="12294" width="10.25" style="424" customWidth="1"/>
    <col min="12295" max="12295" width="12.625" style="424" customWidth="1"/>
    <col min="12296" max="12296" width="10.25" style="424" customWidth="1"/>
    <col min="12297" max="12297" width="10.375" style="424" customWidth="1"/>
    <col min="12298" max="12298" width="11" style="424" customWidth="1"/>
    <col min="12299" max="12299" width="10.375" style="424" customWidth="1"/>
    <col min="12300" max="12300" width="10" style="424" customWidth="1"/>
    <col min="12301" max="12301" width="8.5" style="424" customWidth="1"/>
    <col min="12302" max="12302" width="9.5" style="424" customWidth="1"/>
    <col min="12303" max="12303" width="9.625" style="424" customWidth="1"/>
    <col min="12304" max="12304" width="11.875" style="424" customWidth="1"/>
    <col min="12305" max="12305" width="9.625" style="424" customWidth="1"/>
    <col min="12306" max="12306" width="8.625" style="424" customWidth="1"/>
    <col min="12307" max="12307" width="9.625" style="424" customWidth="1"/>
    <col min="12308" max="12308" width="11.875" style="424" customWidth="1"/>
    <col min="12309" max="12309" width="9.625" style="424" customWidth="1"/>
    <col min="12310" max="12310" width="10.5" style="424" customWidth="1"/>
    <col min="12311" max="12315" width="10" style="424" customWidth="1"/>
    <col min="12316" max="12534" width="8.875" style="424" customWidth="1"/>
    <col min="12535" max="12543" width="9" style="424"/>
    <col min="12544" max="12544" width="9.125" style="424" customWidth="1"/>
    <col min="12545" max="12545" width="18.375" style="424" customWidth="1"/>
    <col min="12546" max="12546" width="7" style="424" customWidth="1"/>
    <col min="12547" max="12547" width="13.125" style="424" customWidth="1"/>
    <col min="12548" max="12548" width="10.75" style="424" customWidth="1"/>
    <col min="12549" max="12549" width="11.25" style="424" customWidth="1"/>
    <col min="12550" max="12550" width="10.25" style="424" customWidth="1"/>
    <col min="12551" max="12551" width="12.625" style="424" customWidth="1"/>
    <col min="12552" max="12552" width="10.25" style="424" customWidth="1"/>
    <col min="12553" max="12553" width="10.375" style="424" customWidth="1"/>
    <col min="12554" max="12554" width="11" style="424" customWidth="1"/>
    <col min="12555" max="12555" width="10.375" style="424" customWidth="1"/>
    <col min="12556" max="12556" width="10" style="424" customWidth="1"/>
    <col min="12557" max="12557" width="8.5" style="424" customWidth="1"/>
    <col min="12558" max="12558" width="9.5" style="424" customWidth="1"/>
    <col min="12559" max="12559" width="9.625" style="424" customWidth="1"/>
    <col min="12560" max="12560" width="11.875" style="424" customWidth="1"/>
    <col min="12561" max="12561" width="9.625" style="424" customWidth="1"/>
    <col min="12562" max="12562" width="8.625" style="424" customWidth="1"/>
    <col min="12563" max="12563" width="9.625" style="424" customWidth="1"/>
    <col min="12564" max="12564" width="11.875" style="424" customWidth="1"/>
    <col min="12565" max="12565" width="9.625" style="424" customWidth="1"/>
    <col min="12566" max="12566" width="10.5" style="424" customWidth="1"/>
    <col min="12567" max="12571" width="10" style="424" customWidth="1"/>
    <col min="12572" max="12790" width="8.875" style="424" customWidth="1"/>
    <col min="12791" max="12799" width="9" style="424"/>
    <col min="12800" max="12800" width="9.125" style="424" customWidth="1"/>
    <col min="12801" max="12801" width="18.375" style="424" customWidth="1"/>
    <col min="12802" max="12802" width="7" style="424" customWidth="1"/>
    <col min="12803" max="12803" width="13.125" style="424" customWidth="1"/>
    <col min="12804" max="12804" width="10.75" style="424" customWidth="1"/>
    <col min="12805" max="12805" width="11.25" style="424" customWidth="1"/>
    <col min="12806" max="12806" width="10.25" style="424" customWidth="1"/>
    <col min="12807" max="12807" width="12.625" style="424" customWidth="1"/>
    <col min="12808" max="12808" width="10.25" style="424" customWidth="1"/>
    <col min="12809" max="12809" width="10.375" style="424" customWidth="1"/>
    <col min="12810" max="12810" width="11" style="424" customWidth="1"/>
    <col min="12811" max="12811" width="10.375" style="424" customWidth="1"/>
    <col min="12812" max="12812" width="10" style="424" customWidth="1"/>
    <col min="12813" max="12813" width="8.5" style="424" customWidth="1"/>
    <col min="12814" max="12814" width="9.5" style="424" customWidth="1"/>
    <col min="12815" max="12815" width="9.625" style="424" customWidth="1"/>
    <col min="12816" max="12816" width="11.875" style="424" customWidth="1"/>
    <col min="12817" max="12817" width="9.625" style="424" customWidth="1"/>
    <col min="12818" max="12818" width="8.625" style="424" customWidth="1"/>
    <col min="12819" max="12819" width="9.625" style="424" customWidth="1"/>
    <col min="12820" max="12820" width="11.875" style="424" customWidth="1"/>
    <col min="12821" max="12821" width="9.625" style="424" customWidth="1"/>
    <col min="12822" max="12822" width="10.5" style="424" customWidth="1"/>
    <col min="12823" max="12827" width="10" style="424" customWidth="1"/>
    <col min="12828" max="13046" width="8.875" style="424" customWidth="1"/>
    <col min="13047" max="13055" width="9" style="424"/>
    <col min="13056" max="13056" width="9.125" style="424" customWidth="1"/>
    <col min="13057" max="13057" width="18.375" style="424" customWidth="1"/>
    <col min="13058" max="13058" width="7" style="424" customWidth="1"/>
    <col min="13059" max="13059" width="13.125" style="424" customWidth="1"/>
    <col min="13060" max="13060" width="10.75" style="424" customWidth="1"/>
    <col min="13061" max="13061" width="11.25" style="424" customWidth="1"/>
    <col min="13062" max="13062" width="10.25" style="424" customWidth="1"/>
    <col min="13063" max="13063" width="12.625" style="424" customWidth="1"/>
    <col min="13064" max="13064" width="10.25" style="424" customWidth="1"/>
    <col min="13065" max="13065" width="10.375" style="424" customWidth="1"/>
    <col min="13066" max="13066" width="11" style="424" customWidth="1"/>
    <col min="13067" max="13067" width="10.375" style="424" customWidth="1"/>
    <col min="13068" max="13068" width="10" style="424" customWidth="1"/>
    <col min="13069" max="13069" width="8.5" style="424" customWidth="1"/>
    <col min="13070" max="13070" width="9.5" style="424" customWidth="1"/>
    <col min="13071" max="13071" width="9.625" style="424" customWidth="1"/>
    <col min="13072" max="13072" width="11.875" style="424" customWidth="1"/>
    <col min="13073" max="13073" width="9.625" style="424" customWidth="1"/>
    <col min="13074" max="13074" width="8.625" style="424" customWidth="1"/>
    <col min="13075" max="13075" width="9.625" style="424" customWidth="1"/>
    <col min="13076" max="13076" width="11.875" style="424" customWidth="1"/>
    <col min="13077" max="13077" width="9.625" style="424" customWidth="1"/>
    <col min="13078" max="13078" width="10.5" style="424" customWidth="1"/>
    <col min="13079" max="13083" width="10" style="424" customWidth="1"/>
    <col min="13084" max="13302" width="8.875" style="424" customWidth="1"/>
    <col min="13303" max="13311" width="9" style="424"/>
    <col min="13312" max="13312" width="9.125" style="424" customWidth="1"/>
    <col min="13313" max="13313" width="18.375" style="424" customWidth="1"/>
    <col min="13314" max="13314" width="7" style="424" customWidth="1"/>
    <col min="13315" max="13315" width="13.125" style="424" customWidth="1"/>
    <col min="13316" max="13316" width="10.75" style="424" customWidth="1"/>
    <col min="13317" max="13317" width="11.25" style="424" customWidth="1"/>
    <col min="13318" max="13318" width="10.25" style="424" customWidth="1"/>
    <col min="13319" max="13319" width="12.625" style="424" customWidth="1"/>
    <col min="13320" max="13320" width="10.25" style="424" customWidth="1"/>
    <col min="13321" max="13321" width="10.375" style="424" customWidth="1"/>
    <col min="13322" max="13322" width="11" style="424" customWidth="1"/>
    <col min="13323" max="13323" width="10.375" style="424" customWidth="1"/>
    <col min="13324" max="13324" width="10" style="424" customWidth="1"/>
    <col min="13325" max="13325" width="8.5" style="424" customWidth="1"/>
    <col min="13326" max="13326" width="9.5" style="424" customWidth="1"/>
    <col min="13327" max="13327" width="9.625" style="424" customWidth="1"/>
    <col min="13328" max="13328" width="11.875" style="424" customWidth="1"/>
    <col min="13329" max="13329" width="9.625" style="424" customWidth="1"/>
    <col min="13330" max="13330" width="8.625" style="424" customWidth="1"/>
    <col min="13331" max="13331" width="9.625" style="424" customWidth="1"/>
    <col min="13332" max="13332" width="11.875" style="424" customWidth="1"/>
    <col min="13333" max="13333" width="9.625" style="424" customWidth="1"/>
    <col min="13334" max="13334" width="10.5" style="424" customWidth="1"/>
    <col min="13335" max="13339" width="10" style="424" customWidth="1"/>
    <col min="13340" max="13558" width="8.875" style="424" customWidth="1"/>
    <col min="13559" max="13567" width="9" style="424"/>
    <col min="13568" max="13568" width="9.125" style="424" customWidth="1"/>
    <col min="13569" max="13569" width="18.375" style="424" customWidth="1"/>
    <col min="13570" max="13570" width="7" style="424" customWidth="1"/>
    <col min="13571" max="13571" width="13.125" style="424" customWidth="1"/>
    <col min="13572" max="13572" width="10.75" style="424" customWidth="1"/>
    <col min="13573" max="13573" width="11.25" style="424" customWidth="1"/>
    <col min="13574" max="13574" width="10.25" style="424" customWidth="1"/>
    <col min="13575" max="13575" width="12.625" style="424" customWidth="1"/>
    <col min="13576" max="13576" width="10.25" style="424" customWidth="1"/>
    <col min="13577" max="13577" width="10.375" style="424" customWidth="1"/>
    <col min="13578" max="13578" width="11" style="424" customWidth="1"/>
    <col min="13579" max="13579" width="10.375" style="424" customWidth="1"/>
    <col min="13580" max="13580" width="10" style="424" customWidth="1"/>
    <col min="13581" max="13581" width="8.5" style="424" customWidth="1"/>
    <col min="13582" max="13582" width="9.5" style="424" customWidth="1"/>
    <col min="13583" max="13583" width="9.625" style="424" customWidth="1"/>
    <col min="13584" max="13584" width="11.875" style="424" customWidth="1"/>
    <col min="13585" max="13585" width="9.625" style="424" customWidth="1"/>
    <col min="13586" max="13586" width="8.625" style="424" customWidth="1"/>
    <col min="13587" max="13587" width="9.625" style="424" customWidth="1"/>
    <col min="13588" max="13588" width="11.875" style="424" customWidth="1"/>
    <col min="13589" max="13589" width="9.625" style="424" customWidth="1"/>
    <col min="13590" max="13590" width="10.5" style="424" customWidth="1"/>
    <col min="13591" max="13595" width="10" style="424" customWidth="1"/>
    <col min="13596" max="13814" width="8.875" style="424" customWidth="1"/>
    <col min="13815" max="13823" width="9" style="424"/>
    <col min="13824" max="13824" width="9.125" style="424" customWidth="1"/>
    <col min="13825" max="13825" width="18.375" style="424" customWidth="1"/>
    <col min="13826" max="13826" width="7" style="424" customWidth="1"/>
    <col min="13827" max="13827" width="13.125" style="424" customWidth="1"/>
    <col min="13828" max="13828" width="10.75" style="424" customWidth="1"/>
    <col min="13829" max="13829" width="11.25" style="424" customWidth="1"/>
    <col min="13830" max="13830" width="10.25" style="424" customWidth="1"/>
    <col min="13831" max="13831" width="12.625" style="424" customWidth="1"/>
    <col min="13832" max="13832" width="10.25" style="424" customWidth="1"/>
    <col min="13833" max="13833" width="10.375" style="424" customWidth="1"/>
    <col min="13834" max="13834" width="11" style="424" customWidth="1"/>
    <col min="13835" max="13835" width="10.375" style="424" customWidth="1"/>
    <col min="13836" max="13836" width="10" style="424" customWidth="1"/>
    <col min="13837" max="13837" width="8.5" style="424" customWidth="1"/>
    <col min="13838" max="13838" width="9.5" style="424" customWidth="1"/>
    <col min="13839" max="13839" width="9.625" style="424" customWidth="1"/>
    <col min="13840" max="13840" width="11.875" style="424" customWidth="1"/>
    <col min="13841" max="13841" width="9.625" style="424" customWidth="1"/>
    <col min="13842" max="13842" width="8.625" style="424" customWidth="1"/>
    <col min="13843" max="13843" width="9.625" style="424" customWidth="1"/>
    <col min="13844" max="13844" width="11.875" style="424" customWidth="1"/>
    <col min="13845" max="13845" width="9.625" style="424" customWidth="1"/>
    <col min="13846" max="13846" width="10.5" style="424" customWidth="1"/>
    <col min="13847" max="13851" width="10" style="424" customWidth="1"/>
    <col min="13852" max="14070" width="8.875" style="424" customWidth="1"/>
    <col min="14071" max="14079" width="9" style="424"/>
    <col min="14080" max="14080" width="9.125" style="424" customWidth="1"/>
    <col min="14081" max="14081" width="18.375" style="424" customWidth="1"/>
    <col min="14082" max="14082" width="7" style="424" customWidth="1"/>
    <col min="14083" max="14083" width="13.125" style="424" customWidth="1"/>
    <col min="14084" max="14084" width="10.75" style="424" customWidth="1"/>
    <col min="14085" max="14085" width="11.25" style="424" customWidth="1"/>
    <col min="14086" max="14086" width="10.25" style="424" customWidth="1"/>
    <col min="14087" max="14087" width="12.625" style="424" customWidth="1"/>
    <col min="14088" max="14088" width="10.25" style="424" customWidth="1"/>
    <col min="14089" max="14089" width="10.375" style="424" customWidth="1"/>
    <col min="14090" max="14090" width="11" style="424" customWidth="1"/>
    <col min="14091" max="14091" width="10.375" style="424" customWidth="1"/>
    <col min="14092" max="14092" width="10" style="424" customWidth="1"/>
    <col min="14093" max="14093" width="8.5" style="424" customWidth="1"/>
    <col min="14094" max="14094" width="9.5" style="424" customWidth="1"/>
    <col min="14095" max="14095" width="9.625" style="424" customWidth="1"/>
    <col min="14096" max="14096" width="11.875" style="424" customWidth="1"/>
    <col min="14097" max="14097" width="9.625" style="424" customWidth="1"/>
    <col min="14098" max="14098" width="8.625" style="424" customWidth="1"/>
    <col min="14099" max="14099" width="9.625" style="424" customWidth="1"/>
    <col min="14100" max="14100" width="11.875" style="424" customWidth="1"/>
    <col min="14101" max="14101" width="9.625" style="424" customWidth="1"/>
    <col min="14102" max="14102" width="10.5" style="424" customWidth="1"/>
    <col min="14103" max="14107" width="10" style="424" customWidth="1"/>
    <col min="14108" max="14326" width="8.875" style="424" customWidth="1"/>
    <col min="14327" max="14335" width="9" style="424"/>
    <col min="14336" max="14336" width="9.125" style="424" customWidth="1"/>
    <col min="14337" max="14337" width="18.375" style="424" customWidth="1"/>
    <col min="14338" max="14338" width="7" style="424" customWidth="1"/>
    <col min="14339" max="14339" width="13.125" style="424" customWidth="1"/>
    <col min="14340" max="14340" width="10.75" style="424" customWidth="1"/>
    <col min="14341" max="14341" width="11.25" style="424" customWidth="1"/>
    <col min="14342" max="14342" width="10.25" style="424" customWidth="1"/>
    <col min="14343" max="14343" width="12.625" style="424" customWidth="1"/>
    <col min="14344" max="14344" width="10.25" style="424" customWidth="1"/>
    <col min="14345" max="14345" width="10.375" style="424" customWidth="1"/>
    <col min="14346" max="14346" width="11" style="424" customWidth="1"/>
    <col min="14347" max="14347" width="10.375" style="424" customWidth="1"/>
    <col min="14348" max="14348" width="10" style="424" customWidth="1"/>
    <col min="14349" max="14349" width="8.5" style="424" customWidth="1"/>
    <col min="14350" max="14350" width="9.5" style="424" customWidth="1"/>
    <col min="14351" max="14351" width="9.625" style="424" customWidth="1"/>
    <col min="14352" max="14352" width="11.875" style="424" customWidth="1"/>
    <col min="14353" max="14353" width="9.625" style="424" customWidth="1"/>
    <col min="14354" max="14354" width="8.625" style="424" customWidth="1"/>
    <col min="14355" max="14355" width="9.625" style="424" customWidth="1"/>
    <col min="14356" max="14356" width="11.875" style="424" customWidth="1"/>
    <col min="14357" max="14357" width="9.625" style="424" customWidth="1"/>
    <col min="14358" max="14358" width="10.5" style="424" customWidth="1"/>
    <col min="14359" max="14363" width="10" style="424" customWidth="1"/>
    <col min="14364" max="14582" width="8.875" style="424" customWidth="1"/>
    <col min="14583" max="14591" width="9" style="424"/>
    <col min="14592" max="14592" width="9.125" style="424" customWidth="1"/>
    <col min="14593" max="14593" width="18.375" style="424" customWidth="1"/>
    <col min="14594" max="14594" width="7" style="424" customWidth="1"/>
    <col min="14595" max="14595" width="13.125" style="424" customWidth="1"/>
    <col min="14596" max="14596" width="10.75" style="424" customWidth="1"/>
    <col min="14597" max="14597" width="11.25" style="424" customWidth="1"/>
    <col min="14598" max="14598" width="10.25" style="424" customWidth="1"/>
    <col min="14599" max="14599" width="12.625" style="424" customWidth="1"/>
    <col min="14600" max="14600" width="10.25" style="424" customWidth="1"/>
    <col min="14601" max="14601" width="10.375" style="424" customWidth="1"/>
    <col min="14602" max="14602" width="11" style="424" customWidth="1"/>
    <col min="14603" max="14603" width="10.375" style="424" customWidth="1"/>
    <col min="14604" max="14604" width="10" style="424" customWidth="1"/>
    <col min="14605" max="14605" width="8.5" style="424" customWidth="1"/>
    <col min="14606" max="14606" width="9.5" style="424" customWidth="1"/>
    <col min="14607" max="14607" width="9.625" style="424" customWidth="1"/>
    <col min="14608" max="14608" width="11.875" style="424" customWidth="1"/>
    <col min="14609" max="14609" width="9.625" style="424" customWidth="1"/>
    <col min="14610" max="14610" width="8.625" style="424" customWidth="1"/>
    <col min="14611" max="14611" width="9.625" style="424" customWidth="1"/>
    <col min="14612" max="14612" width="11.875" style="424" customWidth="1"/>
    <col min="14613" max="14613" width="9.625" style="424" customWidth="1"/>
    <col min="14614" max="14614" width="10.5" style="424" customWidth="1"/>
    <col min="14615" max="14619" width="10" style="424" customWidth="1"/>
    <col min="14620" max="14838" width="8.875" style="424" customWidth="1"/>
    <col min="14839" max="14847" width="9" style="424"/>
    <col min="14848" max="14848" width="9.125" style="424" customWidth="1"/>
    <col min="14849" max="14849" width="18.375" style="424" customWidth="1"/>
    <col min="14850" max="14850" width="7" style="424" customWidth="1"/>
    <col min="14851" max="14851" width="13.125" style="424" customWidth="1"/>
    <col min="14852" max="14852" width="10.75" style="424" customWidth="1"/>
    <col min="14853" max="14853" width="11.25" style="424" customWidth="1"/>
    <col min="14854" max="14854" width="10.25" style="424" customWidth="1"/>
    <col min="14855" max="14855" width="12.625" style="424" customWidth="1"/>
    <col min="14856" max="14856" width="10.25" style="424" customWidth="1"/>
    <col min="14857" max="14857" width="10.375" style="424" customWidth="1"/>
    <col min="14858" max="14858" width="11" style="424" customWidth="1"/>
    <col min="14859" max="14859" width="10.375" style="424" customWidth="1"/>
    <col min="14860" max="14860" width="10" style="424" customWidth="1"/>
    <col min="14861" max="14861" width="8.5" style="424" customWidth="1"/>
    <col min="14862" max="14862" width="9.5" style="424" customWidth="1"/>
    <col min="14863" max="14863" width="9.625" style="424" customWidth="1"/>
    <col min="14864" max="14864" width="11.875" style="424" customWidth="1"/>
    <col min="14865" max="14865" width="9.625" style="424" customWidth="1"/>
    <col min="14866" max="14866" width="8.625" style="424" customWidth="1"/>
    <col min="14867" max="14867" width="9.625" style="424" customWidth="1"/>
    <col min="14868" max="14868" width="11.875" style="424" customWidth="1"/>
    <col min="14869" max="14869" width="9.625" style="424" customWidth="1"/>
    <col min="14870" max="14870" width="10.5" style="424" customWidth="1"/>
    <col min="14871" max="14875" width="10" style="424" customWidth="1"/>
    <col min="14876" max="15094" width="8.875" style="424" customWidth="1"/>
    <col min="15095" max="15103" width="9" style="424"/>
    <col min="15104" max="15104" width="9.125" style="424" customWidth="1"/>
    <col min="15105" max="15105" width="18.375" style="424" customWidth="1"/>
    <col min="15106" max="15106" width="7" style="424" customWidth="1"/>
    <col min="15107" max="15107" width="13.125" style="424" customWidth="1"/>
    <col min="15108" max="15108" width="10.75" style="424" customWidth="1"/>
    <col min="15109" max="15109" width="11.25" style="424" customWidth="1"/>
    <col min="15110" max="15110" width="10.25" style="424" customWidth="1"/>
    <col min="15111" max="15111" width="12.625" style="424" customWidth="1"/>
    <col min="15112" max="15112" width="10.25" style="424" customWidth="1"/>
    <col min="15113" max="15113" width="10.375" style="424" customWidth="1"/>
    <col min="15114" max="15114" width="11" style="424" customWidth="1"/>
    <col min="15115" max="15115" width="10.375" style="424" customWidth="1"/>
    <col min="15116" max="15116" width="10" style="424" customWidth="1"/>
    <col min="15117" max="15117" width="8.5" style="424" customWidth="1"/>
    <col min="15118" max="15118" width="9.5" style="424" customWidth="1"/>
    <col min="15119" max="15119" width="9.625" style="424" customWidth="1"/>
    <col min="15120" max="15120" width="11.875" style="424" customWidth="1"/>
    <col min="15121" max="15121" width="9.625" style="424" customWidth="1"/>
    <col min="15122" max="15122" width="8.625" style="424" customWidth="1"/>
    <col min="15123" max="15123" width="9.625" style="424" customWidth="1"/>
    <col min="15124" max="15124" width="11.875" style="424" customWidth="1"/>
    <col min="15125" max="15125" width="9.625" style="424" customWidth="1"/>
    <col min="15126" max="15126" width="10.5" style="424" customWidth="1"/>
    <col min="15127" max="15131" width="10" style="424" customWidth="1"/>
    <col min="15132" max="15350" width="8.875" style="424" customWidth="1"/>
    <col min="15351" max="15359" width="9" style="424"/>
    <col min="15360" max="15360" width="9.125" style="424" customWidth="1"/>
    <col min="15361" max="15361" width="18.375" style="424" customWidth="1"/>
    <col min="15362" max="15362" width="7" style="424" customWidth="1"/>
    <col min="15363" max="15363" width="13.125" style="424" customWidth="1"/>
    <col min="15364" max="15364" width="10.75" style="424" customWidth="1"/>
    <col min="15365" max="15365" width="11.25" style="424" customWidth="1"/>
    <col min="15366" max="15366" width="10.25" style="424" customWidth="1"/>
    <col min="15367" max="15367" width="12.625" style="424" customWidth="1"/>
    <col min="15368" max="15368" width="10.25" style="424" customWidth="1"/>
    <col min="15369" max="15369" width="10.375" style="424" customWidth="1"/>
    <col min="15370" max="15370" width="11" style="424" customWidth="1"/>
    <col min="15371" max="15371" width="10.375" style="424" customWidth="1"/>
    <col min="15372" max="15372" width="10" style="424" customWidth="1"/>
    <col min="15373" max="15373" width="8.5" style="424" customWidth="1"/>
    <col min="15374" max="15374" width="9.5" style="424" customWidth="1"/>
    <col min="15375" max="15375" width="9.625" style="424" customWidth="1"/>
    <col min="15376" max="15376" width="11.875" style="424" customWidth="1"/>
    <col min="15377" max="15377" width="9.625" style="424" customWidth="1"/>
    <col min="15378" max="15378" width="8.625" style="424" customWidth="1"/>
    <col min="15379" max="15379" width="9.625" style="424" customWidth="1"/>
    <col min="15380" max="15380" width="11.875" style="424" customWidth="1"/>
    <col min="15381" max="15381" width="9.625" style="424" customWidth="1"/>
    <col min="15382" max="15382" width="10.5" style="424" customWidth="1"/>
    <col min="15383" max="15387" width="10" style="424" customWidth="1"/>
    <col min="15388" max="15606" width="8.875" style="424" customWidth="1"/>
    <col min="15607" max="15615" width="9" style="424"/>
    <col min="15616" max="15616" width="9.125" style="424" customWidth="1"/>
    <col min="15617" max="15617" width="18.375" style="424" customWidth="1"/>
    <col min="15618" max="15618" width="7" style="424" customWidth="1"/>
    <col min="15619" max="15619" width="13.125" style="424" customWidth="1"/>
    <col min="15620" max="15620" width="10.75" style="424" customWidth="1"/>
    <col min="15621" max="15621" width="11.25" style="424" customWidth="1"/>
    <col min="15622" max="15622" width="10.25" style="424" customWidth="1"/>
    <col min="15623" max="15623" width="12.625" style="424" customWidth="1"/>
    <col min="15624" max="15624" width="10.25" style="424" customWidth="1"/>
    <col min="15625" max="15625" width="10.375" style="424" customWidth="1"/>
    <col min="15626" max="15626" width="11" style="424" customWidth="1"/>
    <col min="15627" max="15627" width="10.375" style="424" customWidth="1"/>
    <col min="15628" max="15628" width="10" style="424" customWidth="1"/>
    <col min="15629" max="15629" width="8.5" style="424" customWidth="1"/>
    <col min="15630" max="15630" width="9.5" style="424" customWidth="1"/>
    <col min="15631" max="15631" width="9.625" style="424" customWidth="1"/>
    <col min="15632" max="15632" width="11.875" style="424" customWidth="1"/>
    <col min="15633" max="15633" width="9.625" style="424" customWidth="1"/>
    <col min="15634" max="15634" width="8.625" style="424" customWidth="1"/>
    <col min="15635" max="15635" width="9.625" style="424" customWidth="1"/>
    <col min="15636" max="15636" width="11.875" style="424" customWidth="1"/>
    <col min="15637" max="15637" width="9.625" style="424" customWidth="1"/>
    <col min="15638" max="15638" width="10.5" style="424" customWidth="1"/>
    <col min="15639" max="15643" width="10" style="424" customWidth="1"/>
    <col min="15644" max="15862" width="8.875" style="424" customWidth="1"/>
    <col min="15863" max="15871" width="9" style="424"/>
    <col min="15872" max="15872" width="9.125" style="424" customWidth="1"/>
    <col min="15873" max="15873" width="18.375" style="424" customWidth="1"/>
    <col min="15874" max="15874" width="7" style="424" customWidth="1"/>
    <col min="15875" max="15875" width="13.125" style="424" customWidth="1"/>
    <col min="15876" max="15876" width="10.75" style="424" customWidth="1"/>
    <col min="15877" max="15877" width="11.25" style="424" customWidth="1"/>
    <col min="15878" max="15878" width="10.25" style="424" customWidth="1"/>
    <col min="15879" max="15879" width="12.625" style="424" customWidth="1"/>
    <col min="15880" max="15880" width="10.25" style="424" customWidth="1"/>
    <col min="15881" max="15881" width="10.375" style="424" customWidth="1"/>
    <col min="15882" max="15882" width="11" style="424" customWidth="1"/>
    <col min="15883" max="15883" width="10.375" style="424" customWidth="1"/>
    <col min="15884" max="15884" width="10" style="424" customWidth="1"/>
    <col min="15885" max="15885" width="8.5" style="424" customWidth="1"/>
    <col min="15886" max="15886" width="9.5" style="424" customWidth="1"/>
    <col min="15887" max="15887" width="9.625" style="424" customWidth="1"/>
    <col min="15888" max="15888" width="11.875" style="424" customWidth="1"/>
    <col min="15889" max="15889" width="9.625" style="424" customWidth="1"/>
    <col min="15890" max="15890" width="8.625" style="424" customWidth="1"/>
    <col min="15891" max="15891" width="9.625" style="424" customWidth="1"/>
    <col min="15892" max="15892" width="11.875" style="424" customWidth="1"/>
    <col min="15893" max="15893" width="9.625" style="424" customWidth="1"/>
    <col min="15894" max="15894" width="10.5" style="424" customWidth="1"/>
    <col min="15895" max="15899" width="10" style="424" customWidth="1"/>
    <col min="15900" max="16118" width="8.875" style="424" customWidth="1"/>
    <col min="16119" max="16127" width="9" style="424"/>
    <col min="16128" max="16128" width="9.125" style="424" customWidth="1"/>
    <col min="16129" max="16129" width="18.375" style="424" customWidth="1"/>
    <col min="16130" max="16130" width="7" style="424" customWidth="1"/>
    <col min="16131" max="16131" width="13.125" style="424" customWidth="1"/>
    <col min="16132" max="16132" width="10.75" style="424" customWidth="1"/>
    <col min="16133" max="16133" width="11.25" style="424" customWidth="1"/>
    <col min="16134" max="16134" width="10.25" style="424" customWidth="1"/>
    <col min="16135" max="16135" width="12.625" style="424" customWidth="1"/>
    <col min="16136" max="16136" width="10.25" style="424" customWidth="1"/>
    <col min="16137" max="16137" width="10.375" style="424" customWidth="1"/>
    <col min="16138" max="16138" width="11" style="424" customWidth="1"/>
    <col min="16139" max="16139" width="10.375" style="424" customWidth="1"/>
    <col min="16140" max="16140" width="10" style="424" customWidth="1"/>
    <col min="16141" max="16141" width="8.5" style="424" customWidth="1"/>
    <col min="16142" max="16142" width="9.5" style="424" customWidth="1"/>
    <col min="16143" max="16143" width="9.625" style="424" customWidth="1"/>
    <col min="16144" max="16144" width="11.875" style="424" customWidth="1"/>
    <col min="16145" max="16145" width="9.625" style="424" customWidth="1"/>
    <col min="16146" max="16146" width="8.625" style="424" customWidth="1"/>
    <col min="16147" max="16147" width="9.625" style="424" customWidth="1"/>
    <col min="16148" max="16148" width="11.875" style="424" customWidth="1"/>
    <col min="16149" max="16149" width="9.625" style="424" customWidth="1"/>
    <col min="16150" max="16150" width="10.5" style="424" customWidth="1"/>
    <col min="16151" max="16155" width="10" style="424" customWidth="1"/>
    <col min="16156" max="16374" width="8.875" style="424" customWidth="1"/>
    <col min="16375" max="16384" width="9" style="424"/>
  </cols>
  <sheetData>
    <row r="1" spans="1:246" ht="20.25">
      <c r="A1" s="242" t="s">
        <v>1252</v>
      </c>
      <c r="D1" s="421"/>
      <c r="E1" s="421"/>
      <c r="F1" s="421"/>
      <c r="O1" s="421"/>
      <c r="P1" s="422"/>
      <c r="Q1" s="421"/>
      <c r="R1" s="421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4"/>
      <c r="BM1" s="424"/>
      <c r="BN1" s="424"/>
      <c r="BO1" s="424"/>
      <c r="BP1" s="424"/>
      <c r="BQ1" s="424"/>
      <c r="BR1" s="424"/>
      <c r="BS1" s="424"/>
      <c r="BT1" s="424"/>
      <c r="BU1" s="424"/>
      <c r="BV1" s="424"/>
      <c r="BW1" s="424"/>
      <c r="BX1" s="424"/>
      <c r="BY1" s="424"/>
      <c r="BZ1" s="424"/>
      <c r="CA1" s="424"/>
      <c r="CB1" s="424"/>
      <c r="CC1" s="424"/>
      <c r="CD1" s="424"/>
      <c r="CE1" s="424"/>
      <c r="CF1" s="424"/>
      <c r="CG1" s="424"/>
      <c r="CH1" s="424"/>
      <c r="CI1" s="424"/>
      <c r="CJ1" s="424"/>
      <c r="CK1" s="424"/>
      <c r="CL1" s="424"/>
      <c r="CM1" s="424"/>
      <c r="CN1" s="424"/>
      <c r="CO1" s="424"/>
      <c r="CP1" s="424"/>
      <c r="CQ1" s="424"/>
      <c r="CR1" s="424"/>
      <c r="CS1" s="424"/>
      <c r="CT1" s="424"/>
      <c r="CU1" s="424"/>
      <c r="CV1" s="424"/>
      <c r="CW1" s="424"/>
      <c r="CX1" s="424"/>
      <c r="CY1" s="424"/>
      <c r="CZ1" s="424"/>
      <c r="DA1" s="424"/>
      <c r="DB1" s="424"/>
      <c r="DC1" s="424"/>
      <c r="DD1" s="424"/>
      <c r="DE1" s="424"/>
      <c r="DF1" s="424"/>
      <c r="DG1" s="424"/>
      <c r="DH1" s="424"/>
      <c r="DI1" s="424"/>
      <c r="DJ1" s="424"/>
      <c r="DK1" s="424"/>
      <c r="DL1" s="424"/>
      <c r="DM1" s="424"/>
      <c r="DN1" s="424"/>
      <c r="DO1" s="424"/>
      <c r="DP1" s="424"/>
      <c r="DQ1" s="424"/>
      <c r="DR1" s="424"/>
      <c r="DS1" s="424"/>
      <c r="DT1" s="424"/>
      <c r="DU1" s="424"/>
      <c r="DV1" s="424"/>
      <c r="DW1" s="424"/>
      <c r="DX1" s="424"/>
      <c r="DY1" s="424"/>
      <c r="DZ1" s="424"/>
      <c r="EA1" s="424"/>
      <c r="EB1" s="424"/>
      <c r="EC1" s="424"/>
      <c r="ED1" s="424"/>
      <c r="EE1" s="424"/>
      <c r="EF1" s="424"/>
      <c r="EG1" s="424"/>
      <c r="EH1" s="424"/>
      <c r="EI1" s="424"/>
      <c r="EJ1" s="424"/>
      <c r="EK1" s="424"/>
      <c r="EL1" s="424"/>
      <c r="EM1" s="424"/>
      <c r="EN1" s="424"/>
      <c r="EO1" s="424"/>
      <c r="EP1" s="424"/>
      <c r="EQ1" s="424"/>
      <c r="ER1" s="424"/>
      <c r="ES1" s="424"/>
      <c r="ET1" s="424"/>
      <c r="EU1" s="424"/>
      <c r="EV1" s="424"/>
      <c r="EW1" s="424"/>
      <c r="EX1" s="424"/>
      <c r="EY1" s="424"/>
      <c r="EZ1" s="424"/>
      <c r="FA1" s="424"/>
      <c r="FB1" s="424"/>
      <c r="FC1" s="424"/>
      <c r="FD1" s="424"/>
      <c r="FE1" s="424"/>
      <c r="FF1" s="424"/>
      <c r="FG1" s="424"/>
      <c r="FH1" s="424"/>
      <c r="FI1" s="424"/>
      <c r="FJ1" s="424"/>
      <c r="FK1" s="424"/>
      <c r="FL1" s="424"/>
      <c r="FM1" s="424"/>
      <c r="FN1" s="424"/>
      <c r="FO1" s="424"/>
      <c r="FP1" s="424"/>
      <c r="FQ1" s="424"/>
      <c r="FR1" s="424"/>
      <c r="FS1" s="424"/>
      <c r="FT1" s="424"/>
      <c r="FU1" s="424"/>
      <c r="FV1" s="424"/>
      <c r="FW1" s="424"/>
      <c r="FX1" s="424"/>
      <c r="FY1" s="424"/>
      <c r="FZ1" s="424"/>
      <c r="GA1" s="424"/>
      <c r="GB1" s="424"/>
      <c r="GC1" s="424"/>
      <c r="GD1" s="424"/>
      <c r="GE1" s="424"/>
      <c r="GF1" s="424"/>
      <c r="GG1" s="424"/>
      <c r="GH1" s="424"/>
      <c r="GI1" s="424"/>
      <c r="GJ1" s="424"/>
      <c r="GK1" s="424"/>
      <c r="GL1" s="424"/>
      <c r="GM1" s="424"/>
      <c r="GN1" s="424"/>
      <c r="GO1" s="424"/>
      <c r="GP1" s="424"/>
      <c r="GQ1" s="424"/>
      <c r="GR1" s="424"/>
      <c r="GS1" s="424"/>
      <c r="GT1" s="424"/>
      <c r="GU1" s="424"/>
      <c r="GV1" s="424"/>
      <c r="GW1" s="424"/>
      <c r="GX1" s="424"/>
      <c r="GY1" s="424"/>
      <c r="GZ1" s="424"/>
      <c r="HA1" s="424"/>
      <c r="HB1" s="424"/>
      <c r="HC1" s="424"/>
      <c r="HD1" s="424"/>
      <c r="HE1" s="424"/>
      <c r="HF1" s="424"/>
      <c r="HG1" s="424"/>
      <c r="HH1" s="424"/>
      <c r="HI1" s="424"/>
      <c r="HJ1" s="424"/>
      <c r="HK1" s="424"/>
      <c r="HL1" s="424"/>
      <c r="HM1" s="424"/>
      <c r="HN1" s="424"/>
      <c r="HO1" s="424"/>
      <c r="HP1" s="424"/>
      <c r="HQ1" s="424"/>
      <c r="HR1" s="424"/>
      <c r="HS1" s="424"/>
      <c r="HT1" s="424"/>
      <c r="HU1" s="424"/>
      <c r="HV1" s="424"/>
      <c r="HW1" s="424"/>
      <c r="HX1" s="424"/>
      <c r="HY1" s="424"/>
      <c r="HZ1" s="424"/>
      <c r="IA1" s="424"/>
      <c r="IB1" s="424"/>
      <c r="IC1" s="424"/>
      <c r="ID1" s="424"/>
      <c r="IE1" s="424"/>
      <c r="IF1" s="424"/>
      <c r="IG1" s="424"/>
      <c r="IH1" s="424"/>
      <c r="II1" s="424"/>
      <c r="IJ1" s="424"/>
      <c r="IK1" s="424"/>
      <c r="IL1" s="424"/>
    </row>
    <row r="2" spans="1:246" ht="25.5" customHeight="1">
      <c r="A2" s="522" t="s">
        <v>1265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  <c r="BB2" s="424"/>
      <c r="BC2" s="424"/>
      <c r="BD2" s="424"/>
      <c r="BE2" s="424"/>
      <c r="BF2" s="424"/>
      <c r="BG2" s="424"/>
      <c r="BH2" s="424"/>
      <c r="BI2" s="424"/>
      <c r="BJ2" s="424"/>
      <c r="BK2" s="424"/>
      <c r="BL2" s="424"/>
      <c r="BM2" s="424"/>
      <c r="BN2" s="424"/>
      <c r="BO2" s="424"/>
      <c r="BP2" s="424"/>
      <c r="BQ2" s="424"/>
      <c r="BR2" s="424"/>
      <c r="BS2" s="424"/>
      <c r="BT2" s="424"/>
      <c r="BU2" s="424"/>
      <c r="BV2" s="424"/>
      <c r="BW2" s="424"/>
      <c r="BX2" s="424"/>
      <c r="BY2" s="424"/>
      <c r="BZ2" s="424"/>
      <c r="CA2" s="424"/>
      <c r="CB2" s="424"/>
      <c r="CC2" s="424"/>
      <c r="CD2" s="424"/>
      <c r="CE2" s="424"/>
      <c r="CF2" s="424"/>
      <c r="CG2" s="424"/>
      <c r="CH2" s="424"/>
      <c r="CI2" s="424"/>
      <c r="CJ2" s="424"/>
      <c r="CK2" s="424"/>
      <c r="CL2" s="424"/>
      <c r="CM2" s="424"/>
      <c r="CN2" s="424"/>
      <c r="CO2" s="424"/>
      <c r="CP2" s="424"/>
      <c r="CQ2" s="424"/>
      <c r="CR2" s="424"/>
      <c r="CS2" s="424"/>
      <c r="CT2" s="424"/>
      <c r="CU2" s="424"/>
      <c r="CV2" s="424"/>
      <c r="CW2" s="424"/>
      <c r="CX2" s="424"/>
      <c r="CY2" s="424"/>
      <c r="CZ2" s="424"/>
      <c r="DA2" s="424"/>
      <c r="DB2" s="424"/>
      <c r="DC2" s="424"/>
      <c r="DD2" s="424"/>
      <c r="DE2" s="424"/>
      <c r="DF2" s="424"/>
      <c r="DG2" s="424"/>
      <c r="DH2" s="424"/>
      <c r="DI2" s="424"/>
      <c r="DJ2" s="424"/>
      <c r="DK2" s="424"/>
      <c r="DL2" s="424"/>
      <c r="DM2" s="424"/>
      <c r="DN2" s="424"/>
      <c r="DO2" s="424"/>
      <c r="DP2" s="424"/>
      <c r="DQ2" s="424"/>
      <c r="DR2" s="424"/>
      <c r="DS2" s="424"/>
      <c r="DT2" s="424"/>
      <c r="DU2" s="424"/>
      <c r="DV2" s="424"/>
      <c r="DW2" s="424"/>
      <c r="DX2" s="424"/>
      <c r="DY2" s="424"/>
      <c r="DZ2" s="424"/>
      <c r="EA2" s="424"/>
      <c r="EB2" s="424"/>
      <c r="EC2" s="424"/>
      <c r="ED2" s="424"/>
      <c r="EE2" s="424"/>
      <c r="EF2" s="424"/>
      <c r="EG2" s="424"/>
      <c r="EH2" s="424"/>
      <c r="EI2" s="424"/>
      <c r="EJ2" s="424"/>
      <c r="EK2" s="424"/>
      <c r="EL2" s="424"/>
      <c r="EM2" s="424"/>
      <c r="EN2" s="424"/>
      <c r="EO2" s="424"/>
      <c r="EP2" s="424"/>
      <c r="EQ2" s="424"/>
      <c r="ER2" s="424"/>
      <c r="ES2" s="424"/>
      <c r="ET2" s="424"/>
      <c r="EU2" s="424"/>
      <c r="EV2" s="424"/>
      <c r="EW2" s="424"/>
      <c r="EX2" s="424"/>
      <c r="EY2" s="424"/>
      <c r="EZ2" s="424"/>
      <c r="FA2" s="424"/>
      <c r="FB2" s="424"/>
      <c r="FC2" s="424"/>
      <c r="FD2" s="424"/>
      <c r="FE2" s="424"/>
      <c r="FF2" s="424"/>
      <c r="FG2" s="424"/>
      <c r="FH2" s="424"/>
      <c r="FI2" s="424"/>
      <c r="FJ2" s="424"/>
      <c r="FK2" s="424"/>
      <c r="FL2" s="424"/>
      <c r="FM2" s="424"/>
      <c r="FN2" s="424"/>
      <c r="FO2" s="424"/>
      <c r="FP2" s="424"/>
      <c r="FQ2" s="424"/>
      <c r="FR2" s="424"/>
      <c r="FS2" s="424"/>
      <c r="FT2" s="424"/>
      <c r="FU2" s="424"/>
      <c r="FV2" s="424"/>
      <c r="FW2" s="424"/>
      <c r="FX2" s="424"/>
      <c r="FY2" s="424"/>
      <c r="FZ2" s="424"/>
      <c r="GA2" s="424"/>
      <c r="GB2" s="424"/>
      <c r="GC2" s="424"/>
      <c r="GD2" s="424"/>
      <c r="GE2" s="424"/>
      <c r="GF2" s="424"/>
      <c r="GG2" s="424"/>
      <c r="GH2" s="424"/>
      <c r="GI2" s="424"/>
      <c r="GJ2" s="424"/>
      <c r="GK2" s="424"/>
      <c r="GL2" s="424"/>
      <c r="GM2" s="424"/>
      <c r="GN2" s="424"/>
      <c r="GO2" s="424"/>
      <c r="GP2" s="424"/>
      <c r="GQ2" s="424"/>
      <c r="GR2" s="424"/>
      <c r="GS2" s="424"/>
      <c r="GT2" s="424"/>
      <c r="GU2" s="424"/>
      <c r="GV2" s="424"/>
      <c r="GW2" s="424"/>
      <c r="GX2" s="424"/>
      <c r="GY2" s="424"/>
      <c r="GZ2" s="424"/>
      <c r="HA2" s="424"/>
      <c r="HB2" s="424"/>
      <c r="HC2" s="424"/>
      <c r="HD2" s="424"/>
      <c r="HE2" s="424"/>
      <c r="HF2" s="424"/>
      <c r="HG2" s="424"/>
      <c r="HH2" s="424"/>
      <c r="HI2" s="424"/>
      <c r="HJ2" s="424"/>
      <c r="HK2" s="424"/>
      <c r="HL2" s="424"/>
      <c r="HM2" s="424"/>
      <c r="HN2" s="424"/>
      <c r="HO2" s="424"/>
      <c r="HP2" s="424"/>
      <c r="HQ2" s="424"/>
      <c r="HR2" s="424"/>
      <c r="HS2" s="424"/>
      <c r="HT2" s="424"/>
      <c r="HU2" s="424"/>
      <c r="HV2" s="424"/>
      <c r="HW2" s="424"/>
      <c r="HX2" s="424"/>
      <c r="HY2" s="424"/>
      <c r="HZ2" s="424"/>
      <c r="IA2" s="424"/>
      <c r="IB2" s="424"/>
      <c r="IC2" s="424"/>
      <c r="ID2" s="424"/>
      <c r="IE2" s="424"/>
      <c r="IF2" s="424"/>
      <c r="IG2" s="424"/>
      <c r="IH2" s="424"/>
      <c r="II2" s="424"/>
      <c r="IJ2" s="424"/>
      <c r="IK2" s="424"/>
      <c r="IL2" s="424"/>
    </row>
    <row r="3" spans="1:246" ht="23.1" customHeight="1">
      <c r="U3" s="546"/>
      <c r="V3" s="546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  <c r="AR3" s="424"/>
      <c r="AS3" s="424"/>
      <c r="AT3" s="424"/>
      <c r="AU3" s="424"/>
      <c r="AV3" s="424"/>
      <c r="AW3" s="424"/>
      <c r="AX3" s="424"/>
      <c r="AY3" s="424"/>
      <c r="AZ3" s="424"/>
      <c r="BA3" s="424"/>
      <c r="BB3" s="424"/>
      <c r="BC3" s="424"/>
      <c r="BD3" s="424"/>
      <c r="BE3" s="424"/>
      <c r="BF3" s="424"/>
      <c r="BG3" s="424"/>
      <c r="BH3" s="424"/>
      <c r="BI3" s="424"/>
      <c r="BJ3" s="424"/>
      <c r="BK3" s="424"/>
      <c r="BL3" s="424"/>
      <c r="BM3" s="424"/>
      <c r="BN3" s="424"/>
      <c r="BO3" s="424"/>
      <c r="BP3" s="424"/>
      <c r="BQ3" s="424"/>
      <c r="BR3" s="424"/>
      <c r="BS3" s="424"/>
      <c r="BT3" s="424"/>
      <c r="BU3" s="424"/>
      <c r="BV3" s="424"/>
      <c r="BW3" s="424"/>
      <c r="BX3" s="424"/>
      <c r="BY3" s="424"/>
      <c r="BZ3" s="424"/>
      <c r="CA3" s="424"/>
      <c r="CB3" s="424"/>
      <c r="CC3" s="424"/>
      <c r="CD3" s="424"/>
      <c r="CE3" s="424"/>
      <c r="CF3" s="424"/>
      <c r="CG3" s="424"/>
      <c r="CH3" s="424"/>
      <c r="CI3" s="424"/>
      <c r="CJ3" s="424"/>
      <c r="CK3" s="424"/>
      <c r="CL3" s="424"/>
      <c r="CM3" s="424"/>
      <c r="CN3" s="424"/>
      <c r="CO3" s="424"/>
      <c r="CP3" s="424"/>
      <c r="CQ3" s="424"/>
      <c r="CR3" s="424"/>
      <c r="CS3" s="424"/>
      <c r="CT3" s="424"/>
      <c r="CU3" s="424"/>
      <c r="CV3" s="424"/>
      <c r="CW3" s="424"/>
      <c r="CX3" s="424"/>
      <c r="CY3" s="424"/>
      <c r="CZ3" s="424"/>
      <c r="DA3" s="424"/>
      <c r="DB3" s="424"/>
      <c r="DC3" s="424"/>
      <c r="DD3" s="424"/>
      <c r="DE3" s="424"/>
      <c r="DF3" s="424"/>
      <c r="DG3" s="424"/>
      <c r="DH3" s="424"/>
      <c r="DI3" s="424"/>
      <c r="DJ3" s="424"/>
      <c r="DK3" s="424"/>
      <c r="DL3" s="424"/>
      <c r="DM3" s="424"/>
      <c r="DN3" s="424"/>
      <c r="DO3" s="424"/>
      <c r="DP3" s="424"/>
      <c r="DQ3" s="424"/>
      <c r="DR3" s="424"/>
      <c r="DS3" s="424"/>
      <c r="DT3" s="424"/>
      <c r="DU3" s="424"/>
      <c r="DV3" s="424"/>
      <c r="DW3" s="424"/>
      <c r="DX3" s="424"/>
      <c r="DY3" s="424"/>
      <c r="DZ3" s="424"/>
      <c r="EA3" s="424"/>
      <c r="EB3" s="424"/>
      <c r="EC3" s="424"/>
      <c r="ED3" s="424"/>
      <c r="EE3" s="424"/>
      <c r="EF3" s="424"/>
      <c r="EG3" s="424"/>
      <c r="EH3" s="424"/>
      <c r="EI3" s="424"/>
      <c r="EJ3" s="424"/>
      <c r="EK3" s="424"/>
      <c r="EL3" s="424"/>
      <c r="EM3" s="424"/>
      <c r="EN3" s="424"/>
      <c r="EO3" s="424"/>
      <c r="EP3" s="424"/>
      <c r="EQ3" s="424"/>
      <c r="ER3" s="424"/>
      <c r="ES3" s="424"/>
      <c r="ET3" s="424"/>
      <c r="EU3" s="424"/>
      <c r="EV3" s="424"/>
      <c r="EW3" s="424"/>
      <c r="EX3" s="424"/>
      <c r="EY3" s="424"/>
      <c r="EZ3" s="424"/>
      <c r="FA3" s="424"/>
      <c r="FB3" s="424"/>
      <c r="FC3" s="424"/>
      <c r="FD3" s="424"/>
      <c r="FE3" s="424"/>
      <c r="FF3" s="424"/>
      <c r="FG3" s="424"/>
      <c r="FH3" s="424"/>
      <c r="FI3" s="424"/>
      <c r="FJ3" s="424"/>
      <c r="FK3" s="424"/>
      <c r="FL3" s="424"/>
      <c r="FM3" s="424"/>
      <c r="FN3" s="424"/>
      <c r="FO3" s="424"/>
      <c r="FP3" s="424"/>
      <c r="FQ3" s="424"/>
      <c r="FR3" s="424"/>
      <c r="FS3" s="424"/>
      <c r="FT3" s="424"/>
      <c r="FU3" s="424"/>
      <c r="FV3" s="424"/>
      <c r="FW3" s="424"/>
      <c r="FX3" s="424"/>
      <c r="FY3" s="424"/>
      <c r="FZ3" s="424"/>
      <c r="GA3" s="424"/>
      <c r="GB3" s="424"/>
      <c r="GC3" s="424"/>
      <c r="GD3" s="424"/>
      <c r="GE3" s="424"/>
      <c r="GF3" s="424"/>
      <c r="GG3" s="424"/>
      <c r="GH3" s="424"/>
      <c r="GI3" s="424"/>
      <c r="GJ3" s="424"/>
      <c r="GK3" s="424"/>
      <c r="GL3" s="424"/>
      <c r="GM3" s="424"/>
      <c r="GN3" s="424"/>
      <c r="GO3" s="424"/>
      <c r="GP3" s="424"/>
      <c r="GQ3" s="424"/>
      <c r="GR3" s="424"/>
      <c r="GS3" s="424"/>
      <c r="GT3" s="424"/>
      <c r="GU3" s="424"/>
      <c r="GV3" s="424"/>
      <c r="GW3" s="424"/>
      <c r="GX3" s="424"/>
      <c r="GY3" s="424"/>
      <c r="GZ3" s="424"/>
      <c r="HA3" s="424"/>
      <c r="HB3" s="424"/>
      <c r="HC3" s="424"/>
      <c r="HD3" s="424"/>
      <c r="HE3" s="424"/>
      <c r="HF3" s="424"/>
      <c r="HG3" s="424"/>
      <c r="HH3" s="424"/>
      <c r="HI3" s="424"/>
      <c r="HJ3" s="424"/>
      <c r="HK3" s="424"/>
      <c r="HL3" s="424"/>
      <c r="HM3" s="424"/>
      <c r="HN3" s="424"/>
      <c r="HO3" s="424"/>
      <c r="HP3" s="424"/>
      <c r="HQ3" s="424"/>
      <c r="HR3" s="424"/>
      <c r="HS3" s="424"/>
      <c r="HT3" s="424"/>
      <c r="HU3" s="424"/>
      <c r="HV3" s="424"/>
      <c r="HW3" s="424"/>
      <c r="HX3" s="424"/>
      <c r="HY3" s="424"/>
      <c r="HZ3" s="424"/>
      <c r="IA3" s="424"/>
      <c r="IB3" s="424"/>
      <c r="IC3" s="424"/>
      <c r="ID3" s="424"/>
      <c r="IE3" s="424"/>
      <c r="IF3" s="424"/>
      <c r="IG3" s="424"/>
      <c r="IH3" s="424"/>
      <c r="II3" s="424"/>
      <c r="IJ3" s="424"/>
      <c r="IK3" s="424"/>
      <c r="IL3" s="424"/>
    </row>
    <row r="4" spans="1:246" s="238" customFormat="1" ht="39" customHeight="1">
      <c r="A4" s="526" t="s">
        <v>507</v>
      </c>
      <c r="B4" s="526" t="s">
        <v>361</v>
      </c>
      <c r="C4" s="547" t="s">
        <v>589</v>
      </c>
      <c r="D4" s="548"/>
      <c r="E4" s="549" t="s">
        <v>590</v>
      </c>
      <c r="F4" s="550"/>
      <c r="G4" s="551" t="s">
        <v>591</v>
      </c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2"/>
      <c r="S4" s="557" t="s">
        <v>592</v>
      </c>
      <c r="T4" s="557"/>
      <c r="U4" s="557"/>
      <c r="V4" s="557"/>
    </row>
    <row r="5" spans="1:246" s="238" customFormat="1" ht="24.75" customHeight="1">
      <c r="A5" s="527"/>
      <c r="B5" s="527"/>
      <c r="C5" s="558" t="s">
        <v>583</v>
      </c>
      <c r="D5" s="543" t="s">
        <v>593</v>
      </c>
      <c r="E5" s="554" t="s">
        <v>583</v>
      </c>
      <c r="F5" s="553" t="s">
        <v>594</v>
      </c>
      <c r="G5" s="526" t="s">
        <v>584</v>
      </c>
      <c r="H5" s="529" t="s">
        <v>595</v>
      </c>
      <c r="I5" s="530"/>
      <c r="J5" s="531"/>
      <c r="K5" s="526" t="s">
        <v>585</v>
      </c>
      <c r="L5" s="529" t="s">
        <v>595</v>
      </c>
      <c r="M5" s="530"/>
      <c r="N5" s="531"/>
      <c r="O5" s="553" t="s">
        <v>586</v>
      </c>
      <c r="P5" s="553"/>
      <c r="Q5" s="553"/>
      <c r="R5" s="553"/>
      <c r="S5" s="557"/>
      <c r="T5" s="557"/>
      <c r="U5" s="557"/>
      <c r="V5" s="557"/>
    </row>
    <row r="6" spans="1:246" s="238" customFormat="1" ht="19.5" customHeight="1">
      <c r="A6" s="527"/>
      <c r="B6" s="527"/>
      <c r="C6" s="559"/>
      <c r="D6" s="561"/>
      <c r="E6" s="554"/>
      <c r="F6" s="553"/>
      <c r="G6" s="527"/>
      <c r="H6" s="553" t="s">
        <v>596</v>
      </c>
      <c r="I6" s="553" t="s">
        <v>597</v>
      </c>
      <c r="J6" s="553" t="s">
        <v>598</v>
      </c>
      <c r="K6" s="527"/>
      <c r="L6" s="553" t="s">
        <v>596</v>
      </c>
      <c r="M6" s="553" t="s">
        <v>597</v>
      </c>
      <c r="N6" s="553" t="s">
        <v>598</v>
      </c>
      <c r="O6" s="553" t="s">
        <v>13</v>
      </c>
      <c r="P6" s="553" t="s">
        <v>337</v>
      </c>
      <c r="Q6" s="553" t="s">
        <v>339</v>
      </c>
      <c r="R6" s="553" t="s">
        <v>328</v>
      </c>
      <c r="S6" s="553" t="s">
        <v>13</v>
      </c>
      <c r="T6" s="553" t="s">
        <v>337</v>
      </c>
      <c r="U6" s="553" t="s">
        <v>339</v>
      </c>
      <c r="V6" s="553" t="s">
        <v>328</v>
      </c>
    </row>
    <row r="7" spans="1:246" s="238" customFormat="1" ht="18.95" customHeight="1">
      <c r="A7" s="528"/>
      <c r="B7" s="528"/>
      <c r="C7" s="560"/>
      <c r="D7" s="544"/>
      <c r="E7" s="554"/>
      <c r="F7" s="553"/>
      <c r="G7" s="528"/>
      <c r="H7" s="553" t="s">
        <v>596</v>
      </c>
      <c r="I7" s="553" t="s">
        <v>597</v>
      </c>
      <c r="J7" s="553" t="s">
        <v>598</v>
      </c>
      <c r="K7" s="528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</row>
    <row r="8" spans="1:246" s="239" customFormat="1" ht="21" customHeight="1">
      <c r="B8" s="256" t="s">
        <v>431</v>
      </c>
      <c r="C8" s="257">
        <v>475</v>
      </c>
      <c r="D8" s="257">
        <v>380</v>
      </c>
      <c r="E8" s="257">
        <v>15561</v>
      </c>
      <c r="F8" s="257">
        <v>7780.5</v>
      </c>
      <c r="G8" s="257">
        <v>103915</v>
      </c>
      <c r="H8" s="257">
        <v>55843</v>
      </c>
      <c r="I8" s="257">
        <v>7495</v>
      </c>
      <c r="J8" s="257">
        <v>40577</v>
      </c>
      <c r="K8" s="257">
        <v>115171</v>
      </c>
      <c r="L8" s="257">
        <v>61265</v>
      </c>
      <c r="M8" s="257">
        <v>9409</v>
      </c>
      <c r="N8" s="257">
        <v>44497</v>
      </c>
      <c r="O8" s="257">
        <v>37911.21</v>
      </c>
      <c r="P8" s="257">
        <v>22746.69</v>
      </c>
      <c r="Q8" s="257">
        <v>0</v>
      </c>
      <c r="R8" s="257">
        <v>15164.52</v>
      </c>
      <c r="S8" s="257">
        <v>46071.71</v>
      </c>
      <c r="T8" s="257">
        <v>30907.19</v>
      </c>
      <c r="U8" s="257">
        <v>0</v>
      </c>
      <c r="V8" s="257">
        <v>15164.52</v>
      </c>
    </row>
    <row r="9" spans="1:246" s="239" customFormat="1" ht="21" customHeight="1">
      <c r="A9" s="538" t="s">
        <v>153</v>
      </c>
      <c r="B9" s="256" t="s">
        <v>13</v>
      </c>
      <c r="C9" s="257">
        <v>124</v>
      </c>
      <c r="D9" s="257">
        <v>99.2</v>
      </c>
      <c r="E9" s="257">
        <v>4020</v>
      </c>
      <c r="F9" s="257">
        <v>2010</v>
      </c>
      <c r="G9" s="257">
        <v>27048</v>
      </c>
      <c r="H9" s="257">
        <v>12488</v>
      </c>
      <c r="I9" s="257">
        <v>2255</v>
      </c>
      <c r="J9" s="257">
        <v>12305</v>
      </c>
      <c r="K9" s="257">
        <v>29359</v>
      </c>
      <c r="L9" s="257">
        <v>13277</v>
      </c>
      <c r="M9" s="257">
        <v>2807</v>
      </c>
      <c r="N9" s="257">
        <v>13275</v>
      </c>
      <c r="O9" s="257">
        <v>9317.3700000000008</v>
      </c>
      <c r="P9" s="257">
        <v>5590.4</v>
      </c>
      <c r="Q9" s="257">
        <v>0</v>
      </c>
      <c r="R9" s="257">
        <v>3726.97</v>
      </c>
      <c r="S9" s="257">
        <v>11426.57</v>
      </c>
      <c r="T9" s="257">
        <v>7699.6</v>
      </c>
      <c r="U9" s="257">
        <v>0</v>
      </c>
      <c r="V9" s="257">
        <v>3726.97</v>
      </c>
    </row>
    <row r="10" spans="1:246" s="264" customFormat="1" ht="21" customHeight="1">
      <c r="A10" s="539"/>
      <c r="B10" s="195" t="s">
        <v>514</v>
      </c>
      <c r="C10" s="258">
        <v>12</v>
      </c>
      <c r="D10" s="259">
        <v>9.6</v>
      </c>
      <c r="E10" s="258">
        <v>408</v>
      </c>
      <c r="F10" s="259">
        <v>204</v>
      </c>
      <c r="G10" s="258">
        <v>2601</v>
      </c>
      <c r="H10" s="258">
        <v>1075</v>
      </c>
      <c r="I10" s="258">
        <v>236</v>
      </c>
      <c r="J10" s="258">
        <v>1290</v>
      </c>
      <c r="K10" s="258">
        <v>2833</v>
      </c>
      <c r="L10" s="258">
        <v>1292</v>
      </c>
      <c r="M10" s="258">
        <v>269</v>
      </c>
      <c r="N10" s="258">
        <v>1272</v>
      </c>
      <c r="O10" s="259">
        <v>885.89</v>
      </c>
      <c r="P10" s="259">
        <v>531.53</v>
      </c>
      <c r="Q10" s="259"/>
      <c r="R10" s="259">
        <v>354.36</v>
      </c>
      <c r="S10" s="259">
        <v>1099.49</v>
      </c>
      <c r="T10" s="259">
        <v>745.13</v>
      </c>
      <c r="U10" s="259">
        <v>0</v>
      </c>
      <c r="V10" s="259">
        <v>354.36</v>
      </c>
    </row>
    <row r="11" spans="1:246" s="264" customFormat="1" ht="21" customHeight="1">
      <c r="A11" s="539"/>
      <c r="B11" s="195" t="s">
        <v>515</v>
      </c>
      <c r="C11" s="258">
        <v>10</v>
      </c>
      <c r="D11" s="259">
        <v>8</v>
      </c>
      <c r="E11" s="258">
        <v>336</v>
      </c>
      <c r="F11" s="259">
        <v>168</v>
      </c>
      <c r="G11" s="258">
        <v>2193</v>
      </c>
      <c r="H11" s="258">
        <v>1200</v>
      </c>
      <c r="I11" s="258">
        <v>154</v>
      </c>
      <c r="J11" s="258">
        <v>839</v>
      </c>
      <c r="K11" s="258">
        <v>2329</v>
      </c>
      <c r="L11" s="258">
        <v>1233</v>
      </c>
      <c r="M11" s="258">
        <v>191</v>
      </c>
      <c r="N11" s="258">
        <v>905</v>
      </c>
      <c r="O11" s="259">
        <v>784.03</v>
      </c>
      <c r="P11" s="259">
        <v>470.42</v>
      </c>
      <c r="Q11" s="259"/>
      <c r="R11" s="259">
        <v>313.61</v>
      </c>
      <c r="S11" s="259">
        <v>960.03</v>
      </c>
      <c r="T11" s="259">
        <v>646.41999999999996</v>
      </c>
      <c r="U11" s="259">
        <v>0</v>
      </c>
      <c r="V11" s="259">
        <v>313.61</v>
      </c>
    </row>
    <row r="12" spans="1:246" ht="21" customHeight="1">
      <c r="A12" s="539"/>
      <c r="B12" s="195" t="s">
        <v>516</v>
      </c>
      <c r="C12" s="258">
        <v>12</v>
      </c>
      <c r="D12" s="259">
        <v>9.6</v>
      </c>
      <c r="E12" s="258">
        <v>395</v>
      </c>
      <c r="F12" s="259">
        <v>197.5</v>
      </c>
      <c r="G12" s="258">
        <v>2812</v>
      </c>
      <c r="H12" s="258">
        <v>1437</v>
      </c>
      <c r="I12" s="258">
        <v>213</v>
      </c>
      <c r="J12" s="258">
        <v>1162</v>
      </c>
      <c r="K12" s="258">
        <v>2741</v>
      </c>
      <c r="L12" s="258">
        <v>1461</v>
      </c>
      <c r="M12" s="258">
        <v>223</v>
      </c>
      <c r="N12" s="258">
        <v>1057</v>
      </c>
      <c r="O12" s="259">
        <v>953.59</v>
      </c>
      <c r="P12" s="259">
        <v>572.15</v>
      </c>
      <c r="R12" s="259">
        <v>381.44</v>
      </c>
      <c r="S12" s="259">
        <v>1160.69</v>
      </c>
      <c r="T12" s="259">
        <v>779.25</v>
      </c>
      <c r="U12" s="259">
        <v>0</v>
      </c>
      <c r="V12" s="259">
        <v>381.44</v>
      </c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424"/>
      <c r="AL12" s="424"/>
      <c r="AM12" s="424"/>
      <c r="AN12" s="424"/>
      <c r="AO12" s="424"/>
      <c r="AP12" s="424"/>
      <c r="AQ12" s="424"/>
      <c r="AR12" s="424"/>
      <c r="AS12" s="424"/>
      <c r="AT12" s="424"/>
      <c r="AU12" s="424"/>
      <c r="AV12" s="424"/>
      <c r="AW12" s="424"/>
      <c r="AX12" s="424"/>
      <c r="AY12" s="424"/>
      <c r="AZ12" s="424"/>
      <c r="BA12" s="424"/>
      <c r="BB12" s="424"/>
      <c r="BC12" s="424"/>
      <c r="BD12" s="424"/>
      <c r="BE12" s="424"/>
      <c r="BF12" s="424"/>
      <c r="BG12" s="424"/>
      <c r="BH12" s="424"/>
      <c r="BI12" s="424"/>
      <c r="BJ12" s="424"/>
      <c r="BK12" s="424"/>
      <c r="BL12" s="424"/>
      <c r="BM12" s="424"/>
      <c r="BN12" s="424"/>
      <c r="BO12" s="424"/>
      <c r="BP12" s="424"/>
      <c r="BQ12" s="424"/>
      <c r="BR12" s="424"/>
      <c r="BS12" s="424"/>
      <c r="BT12" s="424"/>
      <c r="BU12" s="424"/>
      <c r="BV12" s="424"/>
      <c r="BW12" s="424"/>
      <c r="BX12" s="424"/>
      <c r="BY12" s="424"/>
      <c r="BZ12" s="424"/>
      <c r="CA12" s="424"/>
      <c r="CB12" s="424"/>
      <c r="CC12" s="424"/>
      <c r="CD12" s="424"/>
      <c r="CE12" s="424"/>
      <c r="CF12" s="424"/>
      <c r="CG12" s="424"/>
      <c r="CH12" s="424"/>
      <c r="CI12" s="424"/>
      <c r="CJ12" s="424"/>
      <c r="CK12" s="424"/>
      <c r="CL12" s="424"/>
      <c r="CM12" s="424"/>
      <c r="CN12" s="424"/>
      <c r="CO12" s="424"/>
      <c r="CP12" s="424"/>
      <c r="CQ12" s="424"/>
      <c r="CR12" s="424"/>
      <c r="CS12" s="424"/>
      <c r="CT12" s="424"/>
      <c r="CU12" s="424"/>
      <c r="CV12" s="424"/>
      <c r="CW12" s="424"/>
      <c r="CX12" s="424"/>
      <c r="CY12" s="424"/>
      <c r="CZ12" s="424"/>
      <c r="DA12" s="424"/>
      <c r="DB12" s="424"/>
      <c r="DC12" s="424"/>
      <c r="DD12" s="424"/>
      <c r="DE12" s="424"/>
      <c r="DF12" s="424"/>
      <c r="DG12" s="424"/>
      <c r="DH12" s="424"/>
      <c r="DI12" s="424"/>
      <c r="DJ12" s="424"/>
      <c r="DK12" s="424"/>
      <c r="DL12" s="424"/>
      <c r="DM12" s="424"/>
      <c r="DN12" s="424"/>
      <c r="DO12" s="424"/>
      <c r="DP12" s="424"/>
      <c r="DQ12" s="424"/>
      <c r="DR12" s="424"/>
      <c r="DS12" s="424"/>
      <c r="DT12" s="424"/>
      <c r="DU12" s="424"/>
      <c r="DV12" s="424"/>
      <c r="DW12" s="424"/>
      <c r="DX12" s="424"/>
      <c r="DY12" s="424"/>
      <c r="DZ12" s="424"/>
      <c r="EA12" s="424"/>
      <c r="EB12" s="424"/>
      <c r="EC12" s="424"/>
      <c r="ED12" s="424"/>
      <c r="EE12" s="424"/>
      <c r="EF12" s="424"/>
      <c r="EG12" s="424"/>
      <c r="EH12" s="424"/>
      <c r="EI12" s="424"/>
      <c r="EJ12" s="424"/>
      <c r="EK12" s="424"/>
      <c r="EL12" s="424"/>
      <c r="EM12" s="424"/>
      <c r="EN12" s="424"/>
      <c r="EO12" s="424"/>
      <c r="EP12" s="424"/>
      <c r="EQ12" s="424"/>
      <c r="ER12" s="424"/>
      <c r="ES12" s="424"/>
      <c r="ET12" s="424"/>
      <c r="EU12" s="424"/>
      <c r="EV12" s="424"/>
      <c r="EW12" s="424"/>
      <c r="EX12" s="424"/>
      <c r="EY12" s="424"/>
      <c r="EZ12" s="424"/>
      <c r="FA12" s="424"/>
      <c r="FB12" s="424"/>
      <c r="FC12" s="424"/>
      <c r="FD12" s="424"/>
      <c r="FE12" s="424"/>
      <c r="FF12" s="424"/>
      <c r="FG12" s="424"/>
      <c r="FH12" s="424"/>
      <c r="FI12" s="424"/>
      <c r="FJ12" s="424"/>
      <c r="FK12" s="424"/>
      <c r="FL12" s="424"/>
      <c r="FM12" s="424"/>
      <c r="FN12" s="424"/>
      <c r="FO12" s="424"/>
      <c r="FP12" s="424"/>
      <c r="FQ12" s="424"/>
      <c r="FR12" s="424"/>
      <c r="FS12" s="424"/>
      <c r="FT12" s="424"/>
      <c r="FU12" s="424"/>
      <c r="FV12" s="424"/>
      <c r="FW12" s="424"/>
      <c r="FX12" s="424"/>
      <c r="FY12" s="424"/>
      <c r="FZ12" s="424"/>
      <c r="GA12" s="424"/>
      <c r="GB12" s="424"/>
      <c r="GC12" s="424"/>
      <c r="GD12" s="424"/>
      <c r="GE12" s="424"/>
      <c r="GF12" s="424"/>
      <c r="GG12" s="424"/>
      <c r="GH12" s="424"/>
      <c r="GI12" s="424"/>
      <c r="GJ12" s="424"/>
      <c r="GK12" s="424"/>
      <c r="GL12" s="424"/>
      <c r="GM12" s="424"/>
      <c r="GN12" s="424"/>
      <c r="GO12" s="424"/>
      <c r="GP12" s="424"/>
      <c r="GQ12" s="424"/>
      <c r="GR12" s="424"/>
      <c r="GS12" s="424"/>
      <c r="GT12" s="424"/>
      <c r="GU12" s="424"/>
      <c r="GV12" s="424"/>
      <c r="GW12" s="424"/>
      <c r="GX12" s="424"/>
      <c r="GY12" s="424"/>
      <c r="GZ12" s="424"/>
      <c r="HA12" s="424"/>
      <c r="HB12" s="424"/>
      <c r="HC12" s="424"/>
      <c r="HD12" s="424"/>
      <c r="HE12" s="424"/>
      <c r="HF12" s="424"/>
      <c r="HG12" s="424"/>
      <c r="HH12" s="424"/>
      <c r="HI12" s="424"/>
      <c r="HJ12" s="424"/>
      <c r="HK12" s="424"/>
      <c r="HL12" s="424"/>
      <c r="HM12" s="424"/>
      <c r="HN12" s="424"/>
      <c r="HO12" s="424"/>
      <c r="HP12" s="424"/>
      <c r="HQ12" s="424"/>
      <c r="HR12" s="424"/>
      <c r="HS12" s="424"/>
      <c r="HT12" s="424"/>
      <c r="HU12" s="424"/>
      <c r="HV12" s="424"/>
      <c r="HW12" s="424"/>
      <c r="HX12" s="424"/>
      <c r="HY12" s="424"/>
      <c r="HZ12" s="424"/>
      <c r="IA12" s="424"/>
      <c r="IB12" s="424"/>
      <c r="IC12" s="424"/>
      <c r="ID12" s="424"/>
      <c r="IE12" s="424"/>
      <c r="IF12" s="424"/>
      <c r="IG12" s="424"/>
      <c r="IH12" s="424"/>
      <c r="II12" s="424"/>
      <c r="IJ12" s="424"/>
      <c r="IK12" s="424"/>
      <c r="IL12" s="424"/>
    </row>
    <row r="13" spans="1:246" s="264" customFormat="1" ht="21" customHeight="1">
      <c r="A13" s="539"/>
      <c r="B13" s="195" t="s">
        <v>517</v>
      </c>
      <c r="C13" s="258">
        <v>21</v>
      </c>
      <c r="D13" s="259">
        <v>16.8</v>
      </c>
      <c r="E13" s="258">
        <v>478</v>
      </c>
      <c r="F13" s="259">
        <v>239</v>
      </c>
      <c r="G13" s="258">
        <v>3272</v>
      </c>
      <c r="H13" s="258">
        <v>1147</v>
      </c>
      <c r="I13" s="258">
        <v>329</v>
      </c>
      <c r="J13" s="258">
        <v>1796</v>
      </c>
      <c r="K13" s="258">
        <v>3256</v>
      </c>
      <c r="L13" s="258">
        <v>1085</v>
      </c>
      <c r="M13" s="258">
        <v>379</v>
      </c>
      <c r="N13" s="258">
        <v>1792</v>
      </c>
      <c r="O13" s="259">
        <v>1002.54</v>
      </c>
      <c r="P13" s="259">
        <v>601.52</v>
      </c>
      <c r="Q13" s="259"/>
      <c r="R13" s="259">
        <v>401.02</v>
      </c>
      <c r="S13" s="259">
        <v>1258.3399999999999</v>
      </c>
      <c r="T13" s="259">
        <v>857.32</v>
      </c>
      <c r="U13" s="259">
        <v>0</v>
      </c>
      <c r="V13" s="259">
        <v>401.02</v>
      </c>
    </row>
    <row r="14" spans="1:246" s="264" customFormat="1" ht="21" customHeight="1">
      <c r="A14" s="539"/>
      <c r="B14" s="195" t="s">
        <v>518</v>
      </c>
      <c r="C14" s="258">
        <v>10</v>
      </c>
      <c r="D14" s="259">
        <v>8</v>
      </c>
      <c r="E14" s="258">
        <v>348</v>
      </c>
      <c r="F14" s="259">
        <v>174</v>
      </c>
      <c r="G14" s="258">
        <v>2412</v>
      </c>
      <c r="H14" s="258">
        <v>1409</v>
      </c>
      <c r="I14" s="258">
        <v>155</v>
      </c>
      <c r="J14" s="258">
        <v>848</v>
      </c>
      <c r="K14" s="258">
        <v>2415</v>
      </c>
      <c r="L14" s="258">
        <v>1467</v>
      </c>
      <c r="M14" s="258">
        <v>166</v>
      </c>
      <c r="N14" s="258">
        <v>782</v>
      </c>
      <c r="O14" s="259">
        <v>864.99</v>
      </c>
      <c r="P14" s="259">
        <v>518.99</v>
      </c>
      <c r="Q14" s="259"/>
      <c r="R14" s="259">
        <v>346</v>
      </c>
      <c r="S14" s="259">
        <v>1046.99</v>
      </c>
      <c r="T14" s="259">
        <v>700.99</v>
      </c>
      <c r="U14" s="259">
        <v>0</v>
      </c>
      <c r="V14" s="259">
        <v>346</v>
      </c>
    </row>
    <row r="15" spans="1:246" s="264" customFormat="1" ht="21" customHeight="1">
      <c r="A15" s="539"/>
      <c r="B15" s="195" t="s">
        <v>519</v>
      </c>
      <c r="C15" s="258">
        <v>12</v>
      </c>
      <c r="D15" s="259">
        <v>9.6</v>
      </c>
      <c r="E15" s="258">
        <v>423</v>
      </c>
      <c r="F15" s="259">
        <v>211.5</v>
      </c>
      <c r="G15" s="258">
        <v>2829</v>
      </c>
      <c r="H15" s="258">
        <v>1333</v>
      </c>
      <c r="I15" s="258">
        <v>232</v>
      </c>
      <c r="J15" s="258">
        <v>1264</v>
      </c>
      <c r="K15" s="258">
        <v>2935</v>
      </c>
      <c r="L15" s="258">
        <v>1335</v>
      </c>
      <c r="M15" s="258">
        <v>279</v>
      </c>
      <c r="N15" s="258">
        <v>1321</v>
      </c>
      <c r="O15" s="259">
        <v>955.63</v>
      </c>
      <c r="P15" s="259">
        <v>573.38</v>
      </c>
      <c r="Q15" s="259"/>
      <c r="R15" s="259">
        <v>382.25</v>
      </c>
      <c r="S15" s="259">
        <v>1176.73</v>
      </c>
      <c r="T15" s="259">
        <v>794.48</v>
      </c>
      <c r="U15" s="259">
        <v>0</v>
      </c>
      <c r="V15" s="259">
        <v>382.25</v>
      </c>
    </row>
    <row r="16" spans="1:246" s="264" customFormat="1" ht="21" customHeight="1">
      <c r="A16" s="539"/>
      <c r="B16" s="195" t="s">
        <v>520</v>
      </c>
      <c r="C16" s="258">
        <v>13</v>
      </c>
      <c r="D16" s="259">
        <v>10.4</v>
      </c>
      <c r="E16" s="258">
        <v>465</v>
      </c>
      <c r="F16" s="259">
        <v>232.5</v>
      </c>
      <c r="G16" s="258">
        <v>3206</v>
      </c>
      <c r="H16" s="258">
        <v>1295</v>
      </c>
      <c r="I16" s="258">
        <v>296</v>
      </c>
      <c r="J16" s="258">
        <v>1615</v>
      </c>
      <c r="K16" s="258">
        <v>3230</v>
      </c>
      <c r="L16" s="258">
        <v>1444</v>
      </c>
      <c r="M16" s="258">
        <v>312</v>
      </c>
      <c r="N16" s="258">
        <v>1474</v>
      </c>
      <c r="O16" s="259">
        <v>1042.69</v>
      </c>
      <c r="P16" s="259">
        <v>625.61</v>
      </c>
      <c r="Q16" s="259"/>
      <c r="R16" s="259">
        <v>417.08</v>
      </c>
      <c r="S16" s="259">
        <v>1285.5899999999999</v>
      </c>
      <c r="T16" s="259">
        <v>868.51</v>
      </c>
      <c r="U16" s="259">
        <v>0</v>
      </c>
      <c r="V16" s="259">
        <v>417.08</v>
      </c>
    </row>
    <row r="17" spans="1:22" s="264" customFormat="1" ht="21" customHeight="1">
      <c r="A17" s="539"/>
      <c r="B17" s="195" t="s">
        <v>521</v>
      </c>
      <c r="C17" s="258">
        <v>13</v>
      </c>
      <c r="D17" s="259">
        <v>10.4</v>
      </c>
      <c r="E17" s="258">
        <v>457</v>
      </c>
      <c r="F17" s="259">
        <v>228.5</v>
      </c>
      <c r="G17" s="258">
        <v>3180</v>
      </c>
      <c r="H17" s="258">
        <v>1406</v>
      </c>
      <c r="I17" s="258">
        <v>275</v>
      </c>
      <c r="J17" s="258">
        <v>1499</v>
      </c>
      <c r="K17" s="258">
        <v>3171</v>
      </c>
      <c r="L17" s="258">
        <v>1330</v>
      </c>
      <c r="M17" s="258">
        <v>321</v>
      </c>
      <c r="N17" s="258">
        <v>1520</v>
      </c>
      <c r="O17" s="259">
        <v>1032.3499999999999</v>
      </c>
      <c r="P17" s="259">
        <v>619.41</v>
      </c>
      <c r="Q17" s="259"/>
      <c r="R17" s="259">
        <v>412.94</v>
      </c>
      <c r="S17" s="259">
        <v>1271.25</v>
      </c>
      <c r="T17" s="259">
        <v>858.31</v>
      </c>
      <c r="U17" s="259">
        <v>0</v>
      </c>
      <c r="V17" s="259">
        <v>412.94</v>
      </c>
    </row>
    <row r="18" spans="1:22" s="264" customFormat="1" ht="21" customHeight="1">
      <c r="A18" s="539"/>
      <c r="B18" s="195" t="s">
        <v>522</v>
      </c>
      <c r="C18" s="258">
        <v>9</v>
      </c>
      <c r="D18" s="259">
        <v>7.2</v>
      </c>
      <c r="E18" s="258">
        <v>307</v>
      </c>
      <c r="F18" s="259">
        <v>153.5</v>
      </c>
      <c r="G18" s="258">
        <v>1977</v>
      </c>
      <c r="H18" s="258">
        <v>987</v>
      </c>
      <c r="I18" s="258">
        <v>153</v>
      </c>
      <c r="J18" s="258">
        <v>837</v>
      </c>
      <c r="K18" s="258">
        <v>2134</v>
      </c>
      <c r="L18" s="258">
        <v>910</v>
      </c>
      <c r="M18" s="258">
        <v>214</v>
      </c>
      <c r="N18" s="258">
        <v>1010</v>
      </c>
      <c r="O18" s="259">
        <v>681.07</v>
      </c>
      <c r="P18" s="259">
        <v>408.64</v>
      </c>
      <c r="Q18" s="259"/>
      <c r="R18" s="259">
        <v>272.43</v>
      </c>
      <c r="S18" s="259">
        <v>841.77</v>
      </c>
      <c r="T18" s="259">
        <v>569.34</v>
      </c>
      <c r="U18" s="259">
        <v>0</v>
      </c>
      <c r="V18" s="259">
        <v>272.43</v>
      </c>
    </row>
    <row r="19" spans="1:22" s="264" customFormat="1" ht="21" customHeight="1">
      <c r="A19" s="539"/>
      <c r="B19" s="195" t="s">
        <v>523</v>
      </c>
      <c r="C19" s="258">
        <v>8</v>
      </c>
      <c r="D19" s="259">
        <v>6.4</v>
      </c>
      <c r="E19" s="258">
        <v>269</v>
      </c>
      <c r="F19" s="259">
        <v>134.5</v>
      </c>
      <c r="G19" s="258">
        <v>1742</v>
      </c>
      <c r="H19" s="258">
        <v>924</v>
      </c>
      <c r="I19" s="258">
        <v>127</v>
      </c>
      <c r="J19" s="258">
        <v>691</v>
      </c>
      <c r="K19" s="258">
        <v>1866</v>
      </c>
      <c r="L19" s="258">
        <v>904</v>
      </c>
      <c r="M19" s="258">
        <v>168</v>
      </c>
      <c r="N19" s="258">
        <v>794</v>
      </c>
      <c r="O19" s="259">
        <v>614.19000000000005</v>
      </c>
      <c r="P19" s="259">
        <v>368.51</v>
      </c>
      <c r="Q19" s="259"/>
      <c r="R19" s="259">
        <v>245.68</v>
      </c>
      <c r="S19" s="259">
        <v>755.09</v>
      </c>
      <c r="T19" s="259">
        <v>509.41</v>
      </c>
      <c r="U19" s="259">
        <v>0</v>
      </c>
      <c r="V19" s="259">
        <v>245.68</v>
      </c>
    </row>
    <row r="20" spans="1:22" s="264" customFormat="1" ht="21" customHeight="1">
      <c r="A20" s="539"/>
      <c r="B20" s="195" t="s">
        <v>524</v>
      </c>
      <c r="C20" s="258">
        <v>4</v>
      </c>
      <c r="D20" s="259">
        <v>3.2</v>
      </c>
      <c r="E20" s="258">
        <v>134</v>
      </c>
      <c r="F20" s="259">
        <v>67</v>
      </c>
      <c r="G20" s="258">
        <v>824</v>
      </c>
      <c r="H20" s="258">
        <v>275</v>
      </c>
      <c r="I20" s="258">
        <v>85</v>
      </c>
      <c r="J20" s="258">
        <v>464</v>
      </c>
      <c r="K20" s="258">
        <v>1495</v>
      </c>
      <c r="L20" s="258">
        <v>498</v>
      </c>
      <c r="M20" s="258">
        <v>174</v>
      </c>
      <c r="N20" s="258">
        <v>823</v>
      </c>
      <c r="O20" s="259">
        <v>354.37</v>
      </c>
      <c r="P20" s="259">
        <v>212.62</v>
      </c>
      <c r="Q20" s="259"/>
      <c r="R20" s="259">
        <v>141.75</v>
      </c>
      <c r="S20" s="259">
        <v>424.57</v>
      </c>
      <c r="T20" s="259">
        <v>282.82</v>
      </c>
      <c r="U20" s="259">
        <v>0</v>
      </c>
      <c r="V20" s="259">
        <v>141.75</v>
      </c>
    </row>
    <row r="21" spans="1:22" s="239" customFormat="1" ht="21" customHeight="1">
      <c r="A21" s="539"/>
      <c r="B21" s="261" t="s">
        <v>525</v>
      </c>
      <c r="C21" s="258">
        <v>0</v>
      </c>
      <c r="D21" s="259">
        <v>0</v>
      </c>
      <c r="E21" s="258">
        <v>0</v>
      </c>
      <c r="F21" s="259">
        <v>0</v>
      </c>
      <c r="G21" s="258">
        <v>0</v>
      </c>
      <c r="H21" s="258">
        <v>0</v>
      </c>
      <c r="I21" s="258">
        <v>0</v>
      </c>
      <c r="J21" s="258">
        <v>0</v>
      </c>
      <c r="K21" s="258">
        <v>594</v>
      </c>
      <c r="L21" s="258">
        <v>198</v>
      </c>
      <c r="M21" s="258">
        <v>69</v>
      </c>
      <c r="N21" s="258">
        <v>327</v>
      </c>
      <c r="O21" s="259">
        <v>90.92</v>
      </c>
      <c r="P21" s="259">
        <v>54.55</v>
      </c>
      <c r="Q21" s="257"/>
      <c r="R21" s="259">
        <v>36.369999999999997</v>
      </c>
      <c r="S21" s="259">
        <v>90.92</v>
      </c>
      <c r="T21" s="259">
        <v>54.55</v>
      </c>
      <c r="U21" s="259">
        <v>0</v>
      </c>
      <c r="V21" s="259">
        <v>36.369999999999997</v>
      </c>
    </row>
    <row r="22" spans="1:22" s="239" customFormat="1" ht="21" customHeight="1">
      <c r="A22" s="545"/>
      <c r="B22" s="261" t="s">
        <v>526</v>
      </c>
      <c r="C22" s="258">
        <v>0</v>
      </c>
      <c r="D22" s="259">
        <v>0</v>
      </c>
      <c r="E22" s="258">
        <v>0</v>
      </c>
      <c r="F22" s="259">
        <v>0</v>
      </c>
      <c r="G22" s="258">
        <v>0</v>
      </c>
      <c r="H22" s="258">
        <v>0</v>
      </c>
      <c r="I22" s="258">
        <v>0</v>
      </c>
      <c r="J22" s="258">
        <v>0</v>
      </c>
      <c r="K22" s="258">
        <v>360</v>
      </c>
      <c r="L22" s="258">
        <v>120</v>
      </c>
      <c r="M22" s="258">
        <v>42</v>
      </c>
      <c r="N22" s="258">
        <v>198</v>
      </c>
      <c r="O22" s="259">
        <v>55.11</v>
      </c>
      <c r="P22" s="259">
        <v>33.07</v>
      </c>
      <c r="Q22" s="257"/>
      <c r="R22" s="259">
        <v>22.04</v>
      </c>
      <c r="S22" s="259">
        <v>55.11</v>
      </c>
      <c r="T22" s="259">
        <v>33.07</v>
      </c>
      <c r="U22" s="259">
        <v>0</v>
      </c>
      <c r="V22" s="259">
        <v>22.04</v>
      </c>
    </row>
    <row r="23" spans="1:22" s="239" customFormat="1" ht="21" customHeight="1">
      <c r="A23" s="538" t="s">
        <v>166</v>
      </c>
      <c r="B23" s="256" t="s">
        <v>13</v>
      </c>
      <c r="C23" s="257">
        <v>32</v>
      </c>
      <c r="D23" s="257">
        <v>25.6</v>
      </c>
      <c r="E23" s="257">
        <v>1053</v>
      </c>
      <c r="F23" s="257">
        <v>526.5</v>
      </c>
      <c r="G23" s="257">
        <v>7288</v>
      </c>
      <c r="H23" s="257">
        <v>3452</v>
      </c>
      <c r="I23" s="257">
        <v>594</v>
      </c>
      <c r="J23" s="257">
        <v>3242</v>
      </c>
      <c r="K23" s="257">
        <v>7953</v>
      </c>
      <c r="L23" s="257">
        <v>3567</v>
      </c>
      <c r="M23" s="257">
        <v>766</v>
      </c>
      <c r="N23" s="257">
        <v>3620</v>
      </c>
      <c r="O23" s="257">
        <v>2523.41</v>
      </c>
      <c r="P23" s="257">
        <v>1514.05</v>
      </c>
      <c r="Q23" s="257">
        <v>0</v>
      </c>
      <c r="R23" s="257">
        <v>1009.36</v>
      </c>
      <c r="S23" s="257">
        <v>3075.51</v>
      </c>
      <c r="T23" s="257">
        <v>2066.15</v>
      </c>
      <c r="U23" s="257">
        <v>0</v>
      </c>
      <c r="V23" s="257">
        <v>1009.36</v>
      </c>
    </row>
    <row r="24" spans="1:22" s="239" customFormat="1" ht="21" customHeight="1">
      <c r="A24" s="539"/>
      <c r="B24" s="256" t="s">
        <v>599</v>
      </c>
      <c r="C24" s="257"/>
      <c r="D24" s="257"/>
      <c r="E24" s="257"/>
      <c r="F24" s="257"/>
      <c r="G24" s="257"/>
      <c r="H24" s="257"/>
      <c r="I24" s="257"/>
      <c r="J24" s="257"/>
      <c r="K24" s="258">
        <v>0</v>
      </c>
      <c r="L24" s="258">
        <v>0</v>
      </c>
      <c r="M24" s="258">
        <v>0</v>
      </c>
      <c r="N24" s="258">
        <v>0</v>
      </c>
      <c r="O24" s="259">
        <v>0</v>
      </c>
      <c r="P24" s="259">
        <v>0</v>
      </c>
      <c r="Q24" s="257"/>
      <c r="R24" s="259">
        <v>0</v>
      </c>
      <c r="S24" s="259">
        <v>0</v>
      </c>
      <c r="T24" s="259">
        <v>0</v>
      </c>
      <c r="U24" s="259">
        <v>0</v>
      </c>
      <c r="V24" s="259">
        <v>0</v>
      </c>
    </row>
    <row r="25" spans="1:22" s="264" customFormat="1" ht="21" customHeight="1">
      <c r="A25" s="539"/>
      <c r="B25" s="195" t="s">
        <v>527</v>
      </c>
      <c r="C25" s="258">
        <v>16</v>
      </c>
      <c r="D25" s="259">
        <v>12.8</v>
      </c>
      <c r="E25" s="258">
        <v>547</v>
      </c>
      <c r="F25" s="259">
        <v>273.5</v>
      </c>
      <c r="G25" s="258">
        <v>3734</v>
      </c>
      <c r="H25" s="258">
        <v>2267</v>
      </c>
      <c r="I25" s="258">
        <v>227</v>
      </c>
      <c r="J25" s="258">
        <v>1240</v>
      </c>
      <c r="K25" s="258">
        <v>3799</v>
      </c>
      <c r="L25" s="258">
        <v>2183</v>
      </c>
      <c r="M25" s="258">
        <v>282</v>
      </c>
      <c r="N25" s="258">
        <v>1334</v>
      </c>
      <c r="O25" s="259">
        <v>1346.13</v>
      </c>
      <c r="P25" s="259">
        <v>807.68</v>
      </c>
      <c r="Q25" s="259"/>
      <c r="R25" s="259">
        <v>538.45000000000005</v>
      </c>
      <c r="S25" s="259">
        <v>1632.43</v>
      </c>
      <c r="T25" s="259">
        <v>1093.98</v>
      </c>
      <c r="U25" s="259">
        <v>0</v>
      </c>
      <c r="V25" s="259">
        <v>538.45000000000005</v>
      </c>
    </row>
    <row r="26" spans="1:22" s="264" customFormat="1" ht="21" customHeight="1">
      <c r="A26" s="539"/>
      <c r="B26" s="195" t="s">
        <v>528</v>
      </c>
      <c r="C26" s="258">
        <v>12</v>
      </c>
      <c r="D26" s="259">
        <v>9.6</v>
      </c>
      <c r="E26" s="258">
        <v>383</v>
      </c>
      <c r="F26" s="259">
        <v>191.5</v>
      </c>
      <c r="G26" s="258">
        <v>2817</v>
      </c>
      <c r="H26" s="258">
        <v>939</v>
      </c>
      <c r="I26" s="258">
        <v>291</v>
      </c>
      <c r="J26" s="258">
        <v>1587</v>
      </c>
      <c r="K26" s="258">
        <v>2653</v>
      </c>
      <c r="L26" s="258">
        <v>884</v>
      </c>
      <c r="M26" s="258">
        <v>309</v>
      </c>
      <c r="N26" s="258">
        <v>1460</v>
      </c>
      <c r="O26" s="259">
        <v>835.23</v>
      </c>
      <c r="P26" s="259">
        <v>501.14</v>
      </c>
      <c r="Q26" s="259"/>
      <c r="R26" s="259">
        <v>334.09</v>
      </c>
      <c r="S26" s="259">
        <v>1036.33</v>
      </c>
      <c r="T26" s="259">
        <v>702.24</v>
      </c>
      <c r="U26" s="259">
        <v>0</v>
      </c>
      <c r="V26" s="259">
        <v>334.09</v>
      </c>
    </row>
    <row r="27" spans="1:22" s="264" customFormat="1" ht="21" customHeight="1">
      <c r="A27" s="555"/>
      <c r="B27" s="195" t="s">
        <v>529</v>
      </c>
      <c r="C27" s="258">
        <v>4</v>
      </c>
      <c r="D27" s="259">
        <v>3.2</v>
      </c>
      <c r="E27" s="258">
        <v>123</v>
      </c>
      <c r="F27" s="259">
        <v>61.5</v>
      </c>
      <c r="G27" s="258">
        <v>737</v>
      </c>
      <c r="H27" s="258">
        <v>246</v>
      </c>
      <c r="I27" s="258">
        <v>76</v>
      </c>
      <c r="J27" s="258">
        <v>415</v>
      </c>
      <c r="K27" s="258">
        <v>1501</v>
      </c>
      <c r="L27" s="258">
        <v>500</v>
      </c>
      <c r="M27" s="258">
        <v>175</v>
      </c>
      <c r="N27" s="258">
        <v>826</v>
      </c>
      <c r="O27" s="259">
        <v>342.05</v>
      </c>
      <c r="P27" s="259">
        <v>205.23</v>
      </c>
      <c r="Q27" s="259"/>
      <c r="R27" s="259">
        <v>136.82</v>
      </c>
      <c r="S27" s="259">
        <v>406.75</v>
      </c>
      <c r="T27" s="259">
        <v>269.93</v>
      </c>
      <c r="U27" s="259">
        <v>0</v>
      </c>
      <c r="V27" s="259">
        <v>136.82</v>
      </c>
    </row>
    <row r="28" spans="1:22" s="239" customFormat="1" ht="21" customHeight="1">
      <c r="A28" s="538" t="s">
        <v>178</v>
      </c>
      <c r="B28" s="256" t="s">
        <v>13</v>
      </c>
      <c r="C28" s="257">
        <v>43</v>
      </c>
      <c r="D28" s="257">
        <v>34.4</v>
      </c>
      <c r="E28" s="257">
        <v>1382</v>
      </c>
      <c r="F28" s="257">
        <v>691</v>
      </c>
      <c r="G28" s="257">
        <v>8283</v>
      </c>
      <c r="H28" s="257">
        <v>4537</v>
      </c>
      <c r="I28" s="257">
        <v>573</v>
      </c>
      <c r="J28" s="257">
        <v>3173</v>
      </c>
      <c r="K28" s="257">
        <v>9740</v>
      </c>
      <c r="L28" s="257">
        <v>4840</v>
      </c>
      <c r="M28" s="257">
        <v>855</v>
      </c>
      <c r="N28" s="257">
        <v>4045</v>
      </c>
      <c r="O28" s="257">
        <v>3092.55</v>
      </c>
      <c r="P28" s="257">
        <v>1855.53</v>
      </c>
      <c r="Q28" s="257">
        <v>0</v>
      </c>
      <c r="R28" s="257">
        <v>1237.02</v>
      </c>
      <c r="S28" s="257">
        <v>3817.95</v>
      </c>
      <c r="T28" s="257">
        <v>2580.9299999999998</v>
      </c>
      <c r="U28" s="257">
        <v>0</v>
      </c>
      <c r="V28" s="257">
        <v>1237.02</v>
      </c>
    </row>
    <row r="29" spans="1:22" s="264" customFormat="1" ht="21" customHeight="1">
      <c r="A29" s="539"/>
      <c r="B29" s="195" t="s">
        <v>530</v>
      </c>
      <c r="C29" s="258">
        <v>13</v>
      </c>
      <c r="D29" s="259">
        <v>10.4</v>
      </c>
      <c r="E29" s="258">
        <v>447</v>
      </c>
      <c r="F29" s="259">
        <v>223.5</v>
      </c>
      <c r="G29" s="258">
        <v>3101</v>
      </c>
      <c r="H29" s="258">
        <v>1900</v>
      </c>
      <c r="I29" s="258">
        <v>186</v>
      </c>
      <c r="J29" s="258">
        <v>1015</v>
      </c>
      <c r="K29" s="258">
        <v>3106</v>
      </c>
      <c r="L29" s="258">
        <v>1750</v>
      </c>
      <c r="M29" s="258">
        <v>237</v>
      </c>
      <c r="N29" s="258">
        <v>1119</v>
      </c>
      <c r="O29" s="259">
        <v>1107.54</v>
      </c>
      <c r="P29" s="259">
        <v>664.52</v>
      </c>
      <c r="Q29" s="259"/>
      <c r="R29" s="259">
        <v>443.02</v>
      </c>
      <c r="S29" s="259">
        <v>1341.44</v>
      </c>
      <c r="T29" s="259">
        <v>898.42</v>
      </c>
      <c r="U29" s="259">
        <v>0</v>
      </c>
      <c r="V29" s="259">
        <v>443.02</v>
      </c>
    </row>
    <row r="30" spans="1:22" s="264" customFormat="1" ht="21" customHeight="1">
      <c r="A30" s="539"/>
      <c r="B30" s="195" t="s">
        <v>531</v>
      </c>
      <c r="C30" s="258">
        <v>11</v>
      </c>
      <c r="D30" s="259">
        <v>8.8000000000000007</v>
      </c>
      <c r="E30" s="258">
        <v>422</v>
      </c>
      <c r="F30" s="259">
        <v>211</v>
      </c>
      <c r="G30" s="258">
        <v>2450</v>
      </c>
      <c r="H30" s="258">
        <v>1162</v>
      </c>
      <c r="I30" s="258">
        <v>199</v>
      </c>
      <c r="J30" s="258">
        <v>1089</v>
      </c>
      <c r="K30" s="258">
        <v>2928</v>
      </c>
      <c r="L30" s="258">
        <v>1329</v>
      </c>
      <c r="M30" s="258">
        <v>279</v>
      </c>
      <c r="N30" s="258">
        <v>1320</v>
      </c>
      <c r="O30" s="259">
        <v>891.88</v>
      </c>
      <c r="P30" s="259">
        <v>535.13</v>
      </c>
      <c r="Q30" s="259"/>
      <c r="R30" s="259">
        <v>356.75</v>
      </c>
      <c r="S30" s="259">
        <v>1111.68</v>
      </c>
      <c r="T30" s="259">
        <v>754.93</v>
      </c>
      <c r="U30" s="259">
        <v>0</v>
      </c>
      <c r="V30" s="259">
        <v>356.75</v>
      </c>
    </row>
    <row r="31" spans="1:22" s="264" customFormat="1" ht="21" customHeight="1">
      <c r="A31" s="539"/>
      <c r="B31" s="195" t="s">
        <v>532</v>
      </c>
      <c r="C31" s="258">
        <v>7</v>
      </c>
      <c r="D31" s="259">
        <v>5.6</v>
      </c>
      <c r="E31" s="258">
        <v>237</v>
      </c>
      <c r="F31" s="259">
        <v>118.5</v>
      </c>
      <c r="G31" s="258">
        <v>1327</v>
      </c>
      <c r="H31" s="258">
        <v>900</v>
      </c>
      <c r="I31" s="258">
        <v>66</v>
      </c>
      <c r="J31" s="258">
        <v>361</v>
      </c>
      <c r="K31" s="258">
        <v>1642</v>
      </c>
      <c r="L31" s="258">
        <v>959</v>
      </c>
      <c r="M31" s="258">
        <v>119</v>
      </c>
      <c r="N31" s="258">
        <v>564</v>
      </c>
      <c r="O31" s="259">
        <v>541.26</v>
      </c>
      <c r="P31" s="259">
        <v>324.76</v>
      </c>
      <c r="Q31" s="259"/>
      <c r="R31" s="259">
        <v>216.5</v>
      </c>
      <c r="S31" s="259">
        <v>665.36</v>
      </c>
      <c r="T31" s="259">
        <v>448.86</v>
      </c>
      <c r="U31" s="259">
        <v>0</v>
      </c>
      <c r="V31" s="259">
        <v>216.5</v>
      </c>
    </row>
    <row r="32" spans="1:22" s="239" customFormat="1" ht="21" customHeight="1">
      <c r="A32" s="539"/>
      <c r="B32" s="256" t="s">
        <v>533</v>
      </c>
      <c r="C32" s="258">
        <v>12</v>
      </c>
      <c r="D32" s="259">
        <v>9.6</v>
      </c>
      <c r="E32" s="258">
        <v>276</v>
      </c>
      <c r="F32" s="259">
        <v>138</v>
      </c>
      <c r="G32" s="258">
        <v>1405</v>
      </c>
      <c r="H32" s="258">
        <v>575</v>
      </c>
      <c r="I32" s="258">
        <v>122</v>
      </c>
      <c r="J32" s="258">
        <v>708</v>
      </c>
      <c r="K32" s="258">
        <v>2064</v>
      </c>
      <c r="L32" s="258">
        <v>802</v>
      </c>
      <c r="M32" s="258">
        <v>220</v>
      </c>
      <c r="N32" s="258">
        <v>1042</v>
      </c>
      <c r="O32" s="259">
        <v>551.87</v>
      </c>
      <c r="P32" s="259">
        <v>331.12</v>
      </c>
      <c r="Q32" s="259"/>
      <c r="R32" s="259">
        <v>220.75</v>
      </c>
      <c r="S32" s="259">
        <v>699.47</v>
      </c>
      <c r="T32" s="259">
        <v>478.72</v>
      </c>
      <c r="U32" s="259">
        <v>0</v>
      </c>
      <c r="V32" s="259">
        <v>220.75</v>
      </c>
    </row>
    <row r="33" spans="1:246" s="239" customFormat="1" ht="21" customHeight="1">
      <c r="A33" s="538" t="s">
        <v>186</v>
      </c>
      <c r="B33" s="256" t="s">
        <v>13</v>
      </c>
      <c r="C33" s="257">
        <v>56</v>
      </c>
      <c r="D33" s="257">
        <v>44.8</v>
      </c>
      <c r="E33" s="257">
        <v>1755</v>
      </c>
      <c r="F33" s="257">
        <v>877.5</v>
      </c>
      <c r="G33" s="257">
        <v>11865</v>
      </c>
      <c r="H33" s="257">
        <v>5182</v>
      </c>
      <c r="I33" s="257">
        <v>1036</v>
      </c>
      <c r="J33" s="257">
        <v>5647</v>
      </c>
      <c r="K33" s="257">
        <v>13215</v>
      </c>
      <c r="L33" s="257">
        <v>5606</v>
      </c>
      <c r="M33" s="257">
        <v>1328</v>
      </c>
      <c r="N33" s="257">
        <v>6281</v>
      </c>
      <c r="O33" s="257">
        <v>4075.52</v>
      </c>
      <c r="P33" s="257">
        <v>2445.3000000000002</v>
      </c>
      <c r="Q33" s="257">
        <v>0</v>
      </c>
      <c r="R33" s="257">
        <v>1630.22</v>
      </c>
      <c r="S33" s="257">
        <v>4997.82</v>
      </c>
      <c r="T33" s="257">
        <v>3367.6</v>
      </c>
      <c r="U33" s="257">
        <v>0</v>
      </c>
      <c r="V33" s="257">
        <v>1630.22</v>
      </c>
    </row>
    <row r="34" spans="1:246" s="264" customFormat="1" ht="21" customHeight="1">
      <c r="A34" s="539"/>
      <c r="B34" s="195" t="s">
        <v>534</v>
      </c>
      <c r="C34" s="258">
        <v>12</v>
      </c>
      <c r="D34" s="259">
        <v>9.6</v>
      </c>
      <c r="E34" s="258">
        <v>397</v>
      </c>
      <c r="F34" s="259">
        <v>198.5</v>
      </c>
      <c r="G34" s="258">
        <v>2780</v>
      </c>
      <c r="H34" s="258">
        <v>1529</v>
      </c>
      <c r="I34" s="258">
        <v>194</v>
      </c>
      <c r="J34" s="258">
        <v>1057</v>
      </c>
      <c r="K34" s="258">
        <v>2759</v>
      </c>
      <c r="L34" s="258">
        <v>1505</v>
      </c>
      <c r="M34" s="258">
        <v>219</v>
      </c>
      <c r="N34" s="258">
        <v>1035</v>
      </c>
      <c r="O34" s="259">
        <v>965.75</v>
      </c>
      <c r="P34" s="259">
        <v>579.45000000000005</v>
      </c>
      <c r="Q34" s="259"/>
      <c r="R34" s="259">
        <v>386.3</v>
      </c>
      <c r="S34" s="259">
        <v>1173.8499999999999</v>
      </c>
      <c r="T34" s="259">
        <v>787.55</v>
      </c>
      <c r="U34" s="259">
        <v>0</v>
      </c>
      <c r="V34" s="259">
        <v>386.3</v>
      </c>
    </row>
    <row r="35" spans="1:246" s="264" customFormat="1" ht="21" customHeight="1">
      <c r="A35" s="539"/>
      <c r="B35" s="195" t="s">
        <v>535</v>
      </c>
      <c r="C35" s="258">
        <v>13</v>
      </c>
      <c r="D35" s="259">
        <v>10.4</v>
      </c>
      <c r="E35" s="258">
        <v>437</v>
      </c>
      <c r="F35" s="259">
        <v>218.5</v>
      </c>
      <c r="G35" s="258">
        <v>3087</v>
      </c>
      <c r="H35" s="258">
        <v>1029</v>
      </c>
      <c r="I35" s="258">
        <v>319</v>
      </c>
      <c r="J35" s="258">
        <v>1739</v>
      </c>
      <c r="K35" s="258">
        <v>3035</v>
      </c>
      <c r="L35" s="258">
        <v>1012</v>
      </c>
      <c r="M35" s="258">
        <v>353</v>
      </c>
      <c r="N35" s="258">
        <v>1670</v>
      </c>
      <c r="O35" s="259">
        <v>934.89</v>
      </c>
      <c r="P35" s="259">
        <v>560.92999999999995</v>
      </c>
      <c r="Q35" s="259"/>
      <c r="R35" s="259">
        <v>373.96</v>
      </c>
      <c r="S35" s="259">
        <v>1163.79</v>
      </c>
      <c r="T35" s="259">
        <v>789.83</v>
      </c>
      <c r="U35" s="259">
        <v>0</v>
      </c>
      <c r="V35" s="259">
        <v>373.96</v>
      </c>
    </row>
    <row r="36" spans="1:246" s="264" customFormat="1" ht="21" customHeight="1">
      <c r="A36" s="539"/>
      <c r="B36" s="195" t="s">
        <v>536</v>
      </c>
      <c r="C36" s="258">
        <v>17</v>
      </c>
      <c r="D36" s="259">
        <v>13.6</v>
      </c>
      <c r="E36" s="258">
        <v>421</v>
      </c>
      <c r="F36" s="259">
        <v>210.5</v>
      </c>
      <c r="G36" s="258">
        <v>3021</v>
      </c>
      <c r="H36" s="258">
        <v>1350</v>
      </c>
      <c r="I36" s="258">
        <v>259</v>
      </c>
      <c r="J36" s="258">
        <v>1412</v>
      </c>
      <c r="K36" s="258">
        <v>3109</v>
      </c>
      <c r="L36" s="258">
        <v>1274</v>
      </c>
      <c r="M36" s="258">
        <v>320</v>
      </c>
      <c r="N36" s="258">
        <v>1515</v>
      </c>
      <c r="O36" s="259">
        <v>994.79</v>
      </c>
      <c r="P36" s="259">
        <v>596.87</v>
      </c>
      <c r="Q36" s="259"/>
      <c r="R36" s="259">
        <v>397.92</v>
      </c>
      <c r="S36" s="259">
        <v>1218.8900000000001</v>
      </c>
      <c r="T36" s="259">
        <v>820.97</v>
      </c>
      <c r="U36" s="259">
        <v>0</v>
      </c>
      <c r="V36" s="259">
        <v>397.92</v>
      </c>
    </row>
    <row r="37" spans="1:246" s="426" customFormat="1" ht="21" customHeight="1">
      <c r="A37" s="539"/>
      <c r="B37" s="195" t="s">
        <v>537</v>
      </c>
      <c r="C37" s="258">
        <v>9</v>
      </c>
      <c r="D37" s="259">
        <v>7.2</v>
      </c>
      <c r="E37" s="258">
        <v>319</v>
      </c>
      <c r="F37" s="259">
        <v>159.5</v>
      </c>
      <c r="G37" s="258">
        <v>1796</v>
      </c>
      <c r="H37" s="258">
        <v>880</v>
      </c>
      <c r="I37" s="258">
        <v>142</v>
      </c>
      <c r="J37" s="258">
        <v>774</v>
      </c>
      <c r="K37" s="258">
        <v>2215</v>
      </c>
      <c r="L37" s="258">
        <v>1116</v>
      </c>
      <c r="M37" s="258">
        <v>192</v>
      </c>
      <c r="N37" s="258">
        <v>907</v>
      </c>
      <c r="O37" s="259">
        <v>679.14</v>
      </c>
      <c r="P37" s="259">
        <v>407.48</v>
      </c>
      <c r="Q37" s="259"/>
      <c r="R37" s="259">
        <v>271.66000000000003</v>
      </c>
      <c r="S37" s="259">
        <v>845.84</v>
      </c>
      <c r="T37" s="259">
        <v>574.17999999999995</v>
      </c>
      <c r="U37" s="259">
        <v>0</v>
      </c>
      <c r="V37" s="259">
        <v>271.66000000000003</v>
      </c>
    </row>
    <row r="38" spans="1:246" s="426" customFormat="1" ht="21" customHeight="1">
      <c r="A38" s="555"/>
      <c r="B38" s="195" t="s">
        <v>538</v>
      </c>
      <c r="C38" s="258">
        <v>5</v>
      </c>
      <c r="D38" s="259">
        <v>4</v>
      </c>
      <c r="E38" s="258">
        <v>181</v>
      </c>
      <c r="F38" s="259">
        <v>90.5</v>
      </c>
      <c r="G38" s="258">
        <v>1181</v>
      </c>
      <c r="H38" s="258">
        <v>394</v>
      </c>
      <c r="I38" s="258">
        <v>122</v>
      </c>
      <c r="J38" s="258">
        <v>665</v>
      </c>
      <c r="K38" s="258">
        <v>1863</v>
      </c>
      <c r="L38" s="258">
        <v>621</v>
      </c>
      <c r="M38" s="258">
        <v>217</v>
      </c>
      <c r="N38" s="258">
        <v>1025</v>
      </c>
      <c r="O38" s="259">
        <v>465.14</v>
      </c>
      <c r="P38" s="259">
        <v>279.08</v>
      </c>
      <c r="Q38" s="259"/>
      <c r="R38" s="259">
        <v>186.06</v>
      </c>
      <c r="S38" s="259">
        <v>559.64</v>
      </c>
      <c r="T38" s="259">
        <v>373.58</v>
      </c>
      <c r="U38" s="259">
        <v>0</v>
      </c>
      <c r="V38" s="259">
        <v>186.06</v>
      </c>
    </row>
    <row r="39" spans="1:246" s="239" customFormat="1" ht="21" customHeight="1">
      <c r="A39" s="402"/>
      <c r="B39" s="261" t="s">
        <v>539</v>
      </c>
      <c r="C39" s="258">
        <v>0</v>
      </c>
      <c r="D39" s="259">
        <v>0</v>
      </c>
      <c r="E39" s="258">
        <v>0</v>
      </c>
      <c r="F39" s="259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234</v>
      </c>
      <c r="L39" s="258">
        <v>78</v>
      </c>
      <c r="M39" s="258">
        <v>27</v>
      </c>
      <c r="N39" s="258">
        <v>129</v>
      </c>
      <c r="O39" s="259">
        <v>35.81</v>
      </c>
      <c r="P39" s="259">
        <v>21.49</v>
      </c>
      <c r="Q39" s="259"/>
      <c r="R39" s="259">
        <v>14.32</v>
      </c>
      <c r="S39" s="259">
        <v>35.81</v>
      </c>
      <c r="T39" s="259">
        <v>21.49</v>
      </c>
      <c r="U39" s="259">
        <v>0</v>
      </c>
      <c r="V39" s="259">
        <v>14.32</v>
      </c>
    </row>
    <row r="40" spans="1:246" s="239" customFormat="1" ht="21" customHeight="1">
      <c r="A40" s="556" t="s">
        <v>201</v>
      </c>
      <c r="B40" s="256" t="s">
        <v>13</v>
      </c>
      <c r="C40" s="257">
        <v>19</v>
      </c>
      <c r="D40" s="257">
        <v>15.2</v>
      </c>
      <c r="E40" s="257">
        <v>634</v>
      </c>
      <c r="F40" s="257">
        <v>317</v>
      </c>
      <c r="G40" s="257">
        <v>4063</v>
      </c>
      <c r="H40" s="257">
        <v>2891</v>
      </c>
      <c r="I40" s="257">
        <v>182</v>
      </c>
      <c r="J40" s="257">
        <v>990</v>
      </c>
      <c r="K40" s="257">
        <v>4741</v>
      </c>
      <c r="L40" s="257">
        <v>3261</v>
      </c>
      <c r="M40" s="257">
        <v>259</v>
      </c>
      <c r="N40" s="257">
        <v>1221</v>
      </c>
      <c r="O40" s="257">
        <v>1669.42</v>
      </c>
      <c r="P40" s="257">
        <v>1001.66</v>
      </c>
      <c r="Q40" s="257">
        <v>0</v>
      </c>
      <c r="R40" s="257">
        <v>667.76</v>
      </c>
      <c r="S40" s="257">
        <v>2001.62</v>
      </c>
      <c r="T40" s="257">
        <v>1333.86</v>
      </c>
      <c r="U40" s="257">
        <v>0</v>
      </c>
      <c r="V40" s="257">
        <v>667.76</v>
      </c>
    </row>
    <row r="41" spans="1:246" s="264" customFormat="1" ht="21" customHeight="1">
      <c r="A41" s="556"/>
      <c r="B41" s="195" t="s">
        <v>540</v>
      </c>
      <c r="C41" s="258">
        <v>11</v>
      </c>
      <c r="D41" s="259">
        <v>8.8000000000000007</v>
      </c>
      <c r="E41" s="258">
        <v>364</v>
      </c>
      <c r="F41" s="259">
        <v>182</v>
      </c>
      <c r="G41" s="258">
        <v>2199</v>
      </c>
      <c r="H41" s="258">
        <v>1523</v>
      </c>
      <c r="I41" s="258">
        <v>105</v>
      </c>
      <c r="J41" s="258">
        <v>571</v>
      </c>
      <c r="K41" s="258">
        <v>2576</v>
      </c>
      <c r="L41" s="258">
        <v>1725</v>
      </c>
      <c r="M41" s="258">
        <v>149</v>
      </c>
      <c r="N41" s="258">
        <v>702</v>
      </c>
      <c r="O41" s="259">
        <v>896.5</v>
      </c>
      <c r="P41" s="259">
        <v>537.9</v>
      </c>
      <c r="Q41" s="259"/>
      <c r="R41" s="259">
        <v>358.6</v>
      </c>
      <c r="S41" s="259">
        <v>1087.3</v>
      </c>
      <c r="T41" s="259">
        <v>728.7</v>
      </c>
      <c r="U41" s="259">
        <v>0</v>
      </c>
      <c r="V41" s="259">
        <v>358.6</v>
      </c>
    </row>
    <row r="42" spans="1:246" s="264" customFormat="1" ht="21" customHeight="1">
      <c r="A42" s="556"/>
      <c r="B42" s="195" t="s">
        <v>541</v>
      </c>
      <c r="C42" s="258">
        <v>8</v>
      </c>
      <c r="D42" s="259">
        <v>6.4</v>
      </c>
      <c r="E42" s="258">
        <v>270</v>
      </c>
      <c r="F42" s="259">
        <v>135</v>
      </c>
      <c r="G42" s="258">
        <v>1864</v>
      </c>
      <c r="H42" s="258">
        <v>1368</v>
      </c>
      <c r="I42" s="258">
        <v>77</v>
      </c>
      <c r="J42" s="258">
        <v>419</v>
      </c>
      <c r="K42" s="258">
        <v>1877</v>
      </c>
      <c r="L42" s="258">
        <v>1440</v>
      </c>
      <c r="M42" s="258">
        <v>76</v>
      </c>
      <c r="N42" s="258">
        <v>361</v>
      </c>
      <c r="O42" s="259">
        <v>728.81</v>
      </c>
      <c r="P42" s="259">
        <v>437.29</v>
      </c>
      <c r="Q42" s="259"/>
      <c r="R42" s="259">
        <v>291.52</v>
      </c>
      <c r="S42" s="259">
        <v>870.21</v>
      </c>
      <c r="T42" s="259">
        <v>578.69000000000005</v>
      </c>
      <c r="U42" s="259">
        <v>0</v>
      </c>
      <c r="V42" s="259">
        <v>291.52</v>
      </c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/>
      <c r="CD42" s="240"/>
      <c r="CE42" s="240"/>
      <c r="CF42" s="240"/>
      <c r="CG42" s="240"/>
      <c r="CH42" s="240"/>
      <c r="CI42" s="240"/>
      <c r="CJ42" s="240"/>
      <c r="CK42" s="240"/>
      <c r="CL42" s="240"/>
      <c r="CM42" s="240"/>
      <c r="CN42" s="240"/>
      <c r="CO42" s="240"/>
      <c r="CP42" s="240"/>
      <c r="CQ42" s="240"/>
      <c r="CR42" s="240"/>
      <c r="CS42" s="240"/>
      <c r="CT42" s="240"/>
      <c r="CU42" s="240"/>
      <c r="CV42" s="240"/>
      <c r="CW42" s="240"/>
      <c r="CX42" s="240"/>
      <c r="CY42" s="240"/>
      <c r="CZ42" s="240"/>
      <c r="DA42" s="240"/>
      <c r="DB42" s="240"/>
      <c r="DC42" s="240"/>
      <c r="DD42" s="240"/>
      <c r="DE42" s="240"/>
      <c r="DF42" s="240"/>
      <c r="DG42" s="240"/>
      <c r="DH42" s="240"/>
      <c r="DI42" s="240"/>
      <c r="DJ42" s="240"/>
      <c r="DK42" s="240"/>
      <c r="DL42" s="240"/>
      <c r="DM42" s="240"/>
      <c r="DN42" s="240"/>
      <c r="DO42" s="240"/>
      <c r="DP42" s="240"/>
      <c r="DQ42" s="240"/>
      <c r="DR42" s="240"/>
      <c r="DS42" s="240"/>
      <c r="DT42" s="240"/>
      <c r="DU42" s="240"/>
      <c r="DV42" s="240"/>
      <c r="DW42" s="240"/>
      <c r="DX42" s="240"/>
      <c r="DY42" s="240"/>
      <c r="DZ42" s="240"/>
      <c r="EA42" s="240"/>
      <c r="EB42" s="240"/>
      <c r="EC42" s="240"/>
      <c r="ED42" s="240"/>
      <c r="EE42" s="240"/>
      <c r="EF42" s="240"/>
      <c r="EG42" s="240"/>
      <c r="EH42" s="240"/>
      <c r="EI42" s="240"/>
      <c r="EJ42" s="240"/>
      <c r="EK42" s="240"/>
      <c r="EL42" s="240"/>
      <c r="EM42" s="240"/>
      <c r="EN42" s="240"/>
      <c r="EO42" s="240"/>
      <c r="EP42" s="240"/>
      <c r="EQ42" s="240"/>
      <c r="ER42" s="240"/>
      <c r="ES42" s="240"/>
      <c r="ET42" s="240"/>
      <c r="EU42" s="240"/>
      <c r="EV42" s="240"/>
      <c r="EW42" s="240"/>
      <c r="EX42" s="240"/>
      <c r="EY42" s="240"/>
      <c r="EZ42" s="240"/>
      <c r="FA42" s="240"/>
      <c r="FB42" s="240"/>
      <c r="FC42" s="240"/>
      <c r="FD42" s="240"/>
      <c r="FE42" s="240"/>
      <c r="FF42" s="240"/>
      <c r="FG42" s="240"/>
      <c r="FH42" s="240"/>
      <c r="FI42" s="240"/>
      <c r="FJ42" s="240"/>
      <c r="FK42" s="240"/>
      <c r="FL42" s="240"/>
      <c r="FM42" s="240"/>
      <c r="FN42" s="240"/>
      <c r="FO42" s="240"/>
      <c r="FP42" s="240"/>
      <c r="FQ42" s="240"/>
      <c r="FR42" s="240"/>
      <c r="FS42" s="240"/>
      <c r="FT42" s="240"/>
      <c r="FU42" s="240"/>
      <c r="FV42" s="240"/>
      <c r="FW42" s="240"/>
      <c r="FX42" s="240"/>
      <c r="FY42" s="240"/>
      <c r="FZ42" s="240"/>
      <c r="GA42" s="240"/>
      <c r="GB42" s="240"/>
      <c r="GC42" s="240"/>
      <c r="GD42" s="240"/>
      <c r="GE42" s="240"/>
      <c r="GF42" s="240"/>
      <c r="GG42" s="240"/>
      <c r="GH42" s="240"/>
      <c r="GI42" s="240"/>
      <c r="GJ42" s="240"/>
      <c r="GK42" s="240"/>
      <c r="GL42" s="240"/>
      <c r="GM42" s="240"/>
      <c r="GN42" s="240"/>
      <c r="GO42" s="240"/>
      <c r="GP42" s="240"/>
      <c r="GQ42" s="240"/>
      <c r="GR42" s="240"/>
      <c r="GS42" s="240"/>
      <c r="GT42" s="240"/>
      <c r="GU42" s="240"/>
      <c r="GV42" s="240"/>
      <c r="GW42" s="240"/>
      <c r="GX42" s="240"/>
      <c r="GY42" s="240"/>
      <c r="GZ42" s="240"/>
      <c r="HA42" s="240"/>
      <c r="HB42" s="240"/>
      <c r="HC42" s="240"/>
      <c r="HD42" s="240"/>
      <c r="HE42" s="240"/>
      <c r="HF42" s="240"/>
      <c r="HG42" s="240"/>
      <c r="HH42" s="240"/>
      <c r="HI42" s="240"/>
      <c r="HJ42" s="240"/>
      <c r="HK42" s="240"/>
      <c r="HL42" s="240"/>
      <c r="HM42" s="240"/>
      <c r="HN42" s="240"/>
      <c r="HO42" s="240"/>
      <c r="HP42" s="240"/>
      <c r="HQ42" s="240"/>
      <c r="HR42" s="240"/>
      <c r="HS42" s="240"/>
      <c r="HT42" s="240"/>
      <c r="HU42" s="240"/>
      <c r="HV42" s="240"/>
      <c r="HW42" s="240"/>
      <c r="HX42" s="240"/>
      <c r="HY42" s="240"/>
      <c r="HZ42" s="240"/>
      <c r="IA42" s="240"/>
      <c r="IB42" s="240"/>
      <c r="IC42" s="240"/>
      <c r="ID42" s="240"/>
      <c r="IE42" s="240"/>
      <c r="IF42" s="240"/>
      <c r="IG42" s="240"/>
      <c r="IH42" s="240"/>
      <c r="II42" s="240"/>
      <c r="IJ42" s="240"/>
      <c r="IK42" s="240"/>
      <c r="IL42" s="240"/>
    </row>
    <row r="43" spans="1:246" s="239" customFormat="1" ht="21" customHeight="1">
      <c r="A43" s="404"/>
      <c r="B43" s="261" t="s">
        <v>542</v>
      </c>
      <c r="C43" s="258">
        <v>0</v>
      </c>
      <c r="D43" s="259">
        <v>0</v>
      </c>
      <c r="E43" s="258">
        <v>0</v>
      </c>
      <c r="F43" s="259">
        <v>0</v>
      </c>
      <c r="G43" s="258">
        <v>0</v>
      </c>
      <c r="H43" s="258">
        <v>0</v>
      </c>
      <c r="I43" s="258">
        <v>0</v>
      </c>
      <c r="J43" s="258">
        <v>0</v>
      </c>
      <c r="K43" s="258">
        <v>288</v>
      </c>
      <c r="L43" s="258">
        <v>96</v>
      </c>
      <c r="M43" s="258">
        <v>34</v>
      </c>
      <c r="N43" s="258">
        <v>158</v>
      </c>
      <c r="O43" s="259">
        <v>44.11</v>
      </c>
      <c r="P43" s="259">
        <v>26.47</v>
      </c>
      <c r="Q43" s="257"/>
      <c r="R43" s="259">
        <v>17.64</v>
      </c>
      <c r="S43" s="259">
        <v>44.11</v>
      </c>
      <c r="T43" s="259">
        <v>26.47</v>
      </c>
      <c r="U43" s="259">
        <v>0</v>
      </c>
      <c r="V43" s="259">
        <v>17.64</v>
      </c>
    </row>
    <row r="44" spans="1:246" s="239" customFormat="1" ht="21" customHeight="1">
      <c r="A44" s="556" t="s">
        <v>216</v>
      </c>
      <c r="B44" s="256" t="s">
        <v>13</v>
      </c>
      <c r="C44" s="257">
        <v>28</v>
      </c>
      <c r="D44" s="257">
        <v>22.4</v>
      </c>
      <c r="E44" s="257">
        <v>949</v>
      </c>
      <c r="F44" s="257">
        <v>474.5</v>
      </c>
      <c r="G44" s="257">
        <v>7415</v>
      </c>
      <c r="H44" s="257">
        <v>4076</v>
      </c>
      <c r="I44" s="257">
        <v>517</v>
      </c>
      <c r="J44" s="257">
        <v>2822</v>
      </c>
      <c r="K44" s="257">
        <v>7680</v>
      </c>
      <c r="L44" s="257">
        <v>4154</v>
      </c>
      <c r="M44" s="257">
        <v>616</v>
      </c>
      <c r="N44" s="257">
        <v>2910</v>
      </c>
      <c r="O44" s="257">
        <v>2628.08</v>
      </c>
      <c r="P44" s="257">
        <v>1576.84</v>
      </c>
      <c r="Q44" s="257">
        <v>0</v>
      </c>
      <c r="R44" s="257">
        <v>1051.24</v>
      </c>
      <c r="S44" s="257">
        <v>3124.98</v>
      </c>
      <c r="T44" s="257">
        <v>2073.7399999999998</v>
      </c>
      <c r="U44" s="257">
        <v>0</v>
      </c>
      <c r="V44" s="257">
        <v>1051.24</v>
      </c>
    </row>
    <row r="45" spans="1:246" s="264" customFormat="1" ht="21" customHeight="1">
      <c r="A45" s="556"/>
      <c r="B45" s="195" t="s">
        <v>543</v>
      </c>
      <c r="C45" s="258">
        <v>15</v>
      </c>
      <c r="D45" s="259">
        <v>12</v>
      </c>
      <c r="E45" s="258">
        <v>514</v>
      </c>
      <c r="F45" s="259">
        <v>257</v>
      </c>
      <c r="G45" s="258">
        <v>3721</v>
      </c>
      <c r="H45" s="258">
        <v>2065</v>
      </c>
      <c r="I45" s="258">
        <v>256</v>
      </c>
      <c r="J45" s="258">
        <v>1400</v>
      </c>
      <c r="K45" s="258">
        <v>3514</v>
      </c>
      <c r="L45" s="258">
        <v>1930</v>
      </c>
      <c r="M45" s="258">
        <v>277</v>
      </c>
      <c r="N45" s="258">
        <v>1307</v>
      </c>
      <c r="O45" s="259">
        <v>1264.6199999999999</v>
      </c>
      <c r="P45" s="259">
        <v>758.77</v>
      </c>
      <c r="Q45" s="259"/>
      <c r="R45" s="259">
        <v>505.85</v>
      </c>
      <c r="S45" s="259">
        <v>1533.62</v>
      </c>
      <c r="T45" s="259">
        <v>1027.77</v>
      </c>
      <c r="U45" s="259">
        <v>0</v>
      </c>
      <c r="V45" s="259">
        <v>505.85</v>
      </c>
    </row>
    <row r="46" spans="1:246" s="264" customFormat="1" ht="21" customHeight="1">
      <c r="A46" s="556"/>
      <c r="B46" s="195" t="s">
        <v>544</v>
      </c>
      <c r="C46" s="258">
        <v>13</v>
      </c>
      <c r="D46" s="259">
        <v>10.4</v>
      </c>
      <c r="E46" s="258">
        <v>435</v>
      </c>
      <c r="F46" s="259">
        <v>217.5</v>
      </c>
      <c r="G46" s="258">
        <v>3694</v>
      </c>
      <c r="H46" s="258">
        <v>2011</v>
      </c>
      <c r="I46" s="258">
        <v>261</v>
      </c>
      <c r="J46" s="258">
        <v>1422</v>
      </c>
      <c r="K46" s="258">
        <v>3626</v>
      </c>
      <c r="L46" s="258">
        <v>2044</v>
      </c>
      <c r="M46" s="258">
        <v>276</v>
      </c>
      <c r="N46" s="258">
        <v>1306</v>
      </c>
      <c r="O46" s="259">
        <v>1280.79</v>
      </c>
      <c r="P46" s="259">
        <v>768.47</v>
      </c>
      <c r="Q46" s="259"/>
      <c r="R46" s="259">
        <v>512.32000000000005</v>
      </c>
      <c r="S46" s="259">
        <v>1508.69</v>
      </c>
      <c r="T46" s="259">
        <v>996.37</v>
      </c>
      <c r="U46" s="259">
        <v>0</v>
      </c>
      <c r="V46" s="259">
        <v>512.32000000000005</v>
      </c>
    </row>
    <row r="47" spans="1:246" s="239" customFormat="1" ht="21" customHeight="1">
      <c r="A47" s="404"/>
      <c r="B47" s="261" t="s">
        <v>545</v>
      </c>
      <c r="C47" s="258">
        <v>0</v>
      </c>
      <c r="D47" s="259">
        <v>0</v>
      </c>
      <c r="E47" s="258">
        <v>0</v>
      </c>
      <c r="F47" s="259">
        <v>0</v>
      </c>
      <c r="G47" s="258">
        <v>0</v>
      </c>
      <c r="H47" s="258">
        <v>0</v>
      </c>
      <c r="I47" s="258">
        <v>0</v>
      </c>
      <c r="J47" s="258">
        <v>0</v>
      </c>
      <c r="K47" s="258">
        <v>540</v>
      </c>
      <c r="L47" s="258">
        <v>180</v>
      </c>
      <c r="M47" s="258">
        <v>63</v>
      </c>
      <c r="N47" s="258">
        <v>297</v>
      </c>
      <c r="O47" s="259">
        <v>82.67</v>
      </c>
      <c r="P47" s="259">
        <v>49.6</v>
      </c>
      <c r="Q47" s="259"/>
      <c r="R47" s="259">
        <v>33.07</v>
      </c>
      <c r="S47" s="259">
        <v>82.67</v>
      </c>
      <c r="T47" s="259">
        <v>49.6</v>
      </c>
      <c r="U47" s="259">
        <v>0</v>
      </c>
      <c r="V47" s="259">
        <v>33.07</v>
      </c>
    </row>
    <row r="48" spans="1:246" s="239" customFormat="1" ht="21" customHeight="1">
      <c r="A48" s="556" t="s">
        <v>229</v>
      </c>
      <c r="B48" s="256" t="s">
        <v>13</v>
      </c>
      <c r="C48" s="257">
        <v>52</v>
      </c>
      <c r="D48" s="257">
        <v>41.6</v>
      </c>
      <c r="E48" s="257">
        <v>1598</v>
      </c>
      <c r="F48" s="257">
        <v>799</v>
      </c>
      <c r="G48" s="257">
        <v>10372</v>
      </c>
      <c r="H48" s="257">
        <v>6212</v>
      </c>
      <c r="I48" s="257">
        <v>645</v>
      </c>
      <c r="J48" s="257">
        <v>3515</v>
      </c>
      <c r="K48" s="257">
        <v>11638</v>
      </c>
      <c r="L48" s="257">
        <v>7049</v>
      </c>
      <c r="M48" s="257">
        <v>801</v>
      </c>
      <c r="N48" s="257">
        <v>3788</v>
      </c>
      <c r="O48" s="257">
        <v>3959.35</v>
      </c>
      <c r="P48" s="257">
        <v>2375.61</v>
      </c>
      <c r="Q48" s="257">
        <v>0</v>
      </c>
      <c r="R48" s="257">
        <v>1583.74</v>
      </c>
      <c r="S48" s="257">
        <v>4799.95</v>
      </c>
      <c r="T48" s="257">
        <v>3216.21</v>
      </c>
      <c r="U48" s="257">
        <v>0</v>
      </c>
      <c r="V48" s="257">
        <v>1583.74</v>
      </c>
    </row>
    <row r="49" spans="1:22" s="264" customFormat="1" ht="21" customHeight="1">
      <c r="A49" s="556"/>
      <c r="B49" s="195" t="s">
        <v>548</v>
      </c>
      <c r="C49" s="258">
        <v>15</v>
      </c>
      <c r="D49" s="259">
        <v>12</v>
      </c>
      <c r="E49" s="258">
        <v>510</v>
      </c>
      <c r="F49" s="259">
        <v>255</v>
      </c>
      <c r="G49" s="258">
        <v>3306</v>
      </c>
      <c r="H49" s="258">
        <v>2100</v>
      </c>
      <c r="I49" s="258">
        <v>187</v>
      </c>
      <c r="J49" s="258">
        <v>1019</v>
      </c>
      <c r="K49" s="258">
        <v>3537</v>
      </c>
      <c r="L49" s="258">
        <v>2514</v>
      </c>
      <c r="M49" s="258">
        <v>179</v>
      </c>
      <c r="N49" s="258">
        <v>844</v>
      </c>
      <c r="O49" s="259">
        <v>1280.4000000000001</v>
      </c>
      <c r="P49" s="259">
        <v>768.24</v>
      </c>
      <c r="Q49" s="259"/>
      <c r="R49" s="259">
        <v>512.16</v>
      </c>
      <c r="S49" s="259">
        <v>1547.4</v>
      </c>
      <c r="T49" s="259">
        <v>1035.24</v>
      </c>
      <c r="U49" s="259">
        <v>0</v>
      </c>
      <c r="V49" s="259">
        <v>512.16</v>
      </c>
    </row>
    <row r="50" spans="1:22" s="264" customFormat="1" ht="21" customHeight="1">
      <c r="A50" s="556"/>
      <c r="B50" s="195" t="s">
        <v>549</v>
      </c>
      <c r="C50" s="258">
        <v>18</v>
      </c>
      <c r="D50" s="259">
        <v>14.4</v>
      </c>
      <c r="E50" s="258">
        <v>439</v>
      </c>
      <c r="F50" s="259">
        <v>219.5</v>
      </c>
      <c r="G50" s="258">
        <v>3105</v>
      </c>
      <c r="H50" s="258">
        <v>1834</v>
      </c>
      <c r="I50" s="258">
        <v>197</v>
      </c>
      <c r="J50" s="258">
        <v>1074</v>
      </c>
      <c r="K50" s="258">
        <v>3233</v>
      </c>
      <c r="L50" s="258">
        <v>1787</v>
      </c>
      <c r="M50" s="258">
        <v>252</v>
      </c>
      <c r="N50" s="258">
        <v>1194</v>
      </c>
      <c r="O50" s="259">
        <v>1120.19</v>
      </c>
      <c r="P50" s="259">
        <v>672.11</v>
      </c>
      <c r="Q50" s="259"/>
      <c r="R50" s="259">
        <v>448.08</v>
      </c>
      <c r="S50" s="259">
        <v>1354.09</v>
      </c>
      <c r="T50" s="259">
        <v>906.01</v>
      </c>
      <c r="U50" s="259">
        <v>0</v>
      </c>
      <c r="V50" s="259">
        <v>448.08</v>
      </c>
    </row>
    <row r="51" spans="1:22" s="426" customFormat="1" ht="21" customHeight="1">
      <c r="A51" s="556"/>
      <c r="B51" s="214" t="s">
        <v>550</v>
      </c>
      <c r="C51" s="258">
        <v>8</v>
      </c>
      <c r="D51" s="259">
        <v>6.4</v>
      </c>
      <c r="E51" s="258">
        <v>289</v>
      </c>
      <c r="F51" s="259">
        <v>144.5</v>
      </c>
      <c r="G51" s="258">
        <v>1737</v>
      </c>
      <c r="H51" s="258">
        <v>1099</v>
      </c>
      <c r="I51" s="258">
        <v>99</v>
      </c>
      <c r="J51" s="258">
        <v>539</v>
      </c>
      <c r="K51" s="258">
        <v>2007</v>
      </c>
      <c r="L51" s="258">
        <v>1209</v>
      </c>
      <c r="M51" s="258">
        <v>139</v>
      </c>
      <c r="N51" s="258">
        <v>659</v>
      </c>
      <c r="O51" s="259">
        <v>678.81</v>
      </c>
      <c r="P51" s="259">
        <v>407.29</v>
      </c>
      <c r="Q51" s="259"/>
      <c r="R51" s="259">
        <v>271.52</v>
      </c>
      <c r="S51" s="259">
        <v>829.71</v>
      </c>
      <c r="T51" s="259">
        <v>558.19000000000005</v>
      </c>
      <c r="U51" s="259">
        <v>0</v>
      </c>
      <c r="V51" s="259">
        <v>271.52</v>
      </c>
    </row>
    <row r="52" spans="1:22" s="426" customFormat="1" ht="21" customHeight="1">
      <c r="A52" s="556"/>
      <c r="B52" s="214" t="s">
        <v>551</v>
      </c>
      <c r="C52" s="258">
        <v>11</v>
      </c>
      <c r="D52" s="259">
        <v>8.8000000000000007</v>
      </c>
      <c r="E52" s="258">
        <v>360</v>
      </c>
      <c r="F52" s="259">
        <v>180</v>
      </c>
      <c r="G52" s="258">
        <v>2224</v>
      </c>
      <c r="H52" s="258">
        <v>1179</v>
      </c>
      <c r="I52" s="258">
        <v>162</v>
      </c>
      <c r="J52" s="258">
        <v>883</v>
      </c>
      <c r="K52" s="258">
        <v>2501</v>
      </c>
      <c r="L52" s="258">
        <v>1419</v>
      </c>
      <c r="M52" s="258">
        <v>189</v>
      </c>
      <c r="N52" s="258">
        <v>893</v>
      </c>
      <c r="O52" s="259">
        <v>824.84</v>
      </c>
      <c r="P52" s="259">
        <v>494.9</v>
      </c>
      <c r="Q52" s="259"/>
      <c r="R52" s="259">
        <v>329.94</v>
      </c>
      <c r="S52" s="259">
        <v>1013.64</v>
      </c>
      <c r="T52" s="259">
        <v>683.7</v>
      </c>
      <c r="U52" s="259">
        <v>0</v>
      </c>
      <c r="V52" s="259">
        <v>329.94</v>
      </c>
    </row>
    <row r="53" spans="1:22" s="239" customFormat="1" ht="21" customHeight="1">
      <c r="A53" s="401"/>
      <c r="B53" s="261" t="s">
        <v>552</v>
      </c>
      <c r="C53" s="258">
        <v>0</v>
      </c>
      <c r="D53" s="259">
        <v>0</v>
      </c>
      <c r="E53" s="258">
        <v>0</v>
      </c>
      <c r="F53" s="259">
        <v>0</v>
      </c>
      <c r="G53" s="258">
        <v>0</v>
      </c>
      <c r="H53" s="258">
        <v>0</v>
      </c>
      <c r="I53" s="258">
        <v>0</v>
      </c>
      <c r="J53" s="258">
        <v>0</v>
      </c>
      <c r="K53" s="258">
        <v>360</v>
      </c>
      <c r="L53" s="258">
        <v>120</v>
      </c>
      <c r="M53" s="258">
        <v>42</v>
      </c>
      <c r="N53" s="258">
        <v>198</v>
      </c>
      <c r="O53" s="259">
        <v>55.11</v>
      </c>
      <c r="P53" s="259">
        <v>33.07</v>
      </c>
      <c r="Q53" s="259"/>
      <c r="R53" s="259">
        <v>22.04</v>
      </c>
      <c r="S53" s="259">
        <v>55.11</v>
      </c>
      <c r="T53" s="259">
        <v>33.07</v>
      </c>
      <c r="U53" s="259">
        <v>0</v>
      </c>
      <c r="V53" s="259">
        <v>22.04</v>
      </c>
    </row>
    <row r="54" spans="1:22" s="239" customFormat="1" ht="21" customHeight="1">
      <c r="A54" s="538" t="s">
        <v>251</v>
      </c>
      <c r="B54" s="256" t="s">
        <v>13</v>
      </c>
      <c r="C54" s="257">
        <v>22</v>
      </c>
      <c r="D54" s="257">
        <v>17.600000000000001</v>
      </c>
      <c r="E54" s="257">
        <v>749</v>
      </c>
      <c r="F54" s="257">
        <v>374.5</v>
      </c>
      <c r="G54" s="257">
        <v>4934</v>
      </c>
      <c r="H54" s="257">
        <v>3248</v>
      </c>
      <c r="I54" s="257">
        <v>295</v>
      </c>
      <c r="J54" s="257">
        <v>1391</v>
      </c>
      <c r="K54" s="257">
        <v>5665</v>
      </c>
      <c r="L54" s="257">
        <v>3476</v>
      </c>
      <c r="M54" s="257">
        <v>382</v>
      </c>
      <c r="N54" s="257">
        <v>1807</v>
      </c>
      <c r="O54" s="257">
        <v>1942.77</v>
      </c>
      <c r="P54" s="257">
        <v>1165.6600000000001</v>
      </c>
      <c r="Q54" s="257">
        <v>0</v>
      </c>
      <c r="R54" s="257">
        <v>777.11</v>
      </c>
      <c r="S54" s="257">
        <v>2334.87</v>
      </c>
      <c r="T54" s="257">
        <v>1557.76</v>
      </c>
      <c r="U54" s="257">
        <v>0</v>
      </c>
      <c r="V54" s="257">
        <v>777.11</v>
      </c>
    </row>
    <row r="55" spans="1:22" s="264" customFormat="1" ht="21" customHeight="1">
      <c r="A55" s="539"/>
      <c r="B55" s="195" t="s">
        <v>556</v>
      </c>
      <c r="C55" s="258">
        <v>11</v>
      </c>
      <c r="D55" s="259">
        <v>8.8000000000000007</v>
      </c>
      <c r="E55" s="258">
        <v>368</v>
      </c>
      <c r="F55" s="259">
        <v>184</v>
      </c>
      <c r="G55" s="258">
        <v>2497</v>
      </c>
      <c r="H55" s="258">
        <v>1272</v>
      </c>
      <c r="I55" s="258">
        <v>190</v>
      </c>
      <c r="J55" s="258">
        <v>1035</v>
      </c>
      <c r="K55" s="258">
        <v>2552</v>
      </c>
      <c r="L55" s="258">
        <v>1315</v>
      </c>
      <c r="M55" s="258">
        <v>216</v>
      </c>
      <c r="N55" s="258">
        <v>1021</v>
      </c>
      <c r="O55" s="259">
        <v>862.29</v>
      </c>
      <c r="P55" s="259">
        <v>517.37</v>
      </c>
      <c r="Q55" s="259"/>
      <c r="R55" s="259">
        <v>344.92</v>
      </c>
      <c r="S55" s="259">
        <v>1055.0899999999999</v>
      </c>
      <c r="T55" s="259">
        <v>710.17</v>
      </c>
      <c r="U55" s="259">
        <v>0</v>
      </c>
      <c r="V55" s="259">
        <v>344.92</v>
      </c>
    </row>
    <row r="56" spans="1:22" s="264" customFormat="1" ht="21" customHeight="1">
      <c r="A56" s="539"/>
      <c r="B56" s="195" t="s">
        <v>557</v>
      </c>
      <c r="C56" s="258">
        <v>10</v>
      </c>
      <c r="D56" s="259">
        <v>8</v>
      </c>
      <c r="E56" s="258">
        <v>355</v>
      </c>
      <c r="F56" s="259">
        <v>177.5</v>
      </c>
      <c r="G56" s="258">
        <v>2289</v>
      </c>
      <c r="H56" s="258">
        <v>1926</v>
      </c>
      <c r="I56" s="258">
        <v>56</v>
      </c>
      <c r="J56" s="258">
        <v>307</v>
      </c>
      <c r="K56" s="258">
        <v>2461</v>
      </c>
      <c r="L56" s="258">
        <v>1944</v>
      </c>
      <c r="M56" s="258">
        <v>90</v>
      </c>
      <c r="N56" s="258">
        <v>427</v>
      </c>
      <c r="O56" s="259">
        <v>956.23</v>
      </c>
      <c r="P56" s="259">
        <v>573.74</v>
      </c>
      <c r="Q56" s="259"/>
      <c r="R56" s="259">
        <v>382.49</v>
      </c>
      <c r="S56" s="259">
        <v>1141.73</v>
      </c>
      <c r="T56" s="259">
        <v>759.24</v>
      </c>
      <c r="U56" s="259">
        <v>0</v>
      </c>
      <c r="V56" s="259">
        <v>382.49</v>
      </c>
    </row>
    <row r="57" spans="1:22" s="264" customFormat="1" ht="21" customHeight="1">
      <c r="A57" s="539"/>
      <c r="B57" s="195" t="s">
        <v>558</v>
      </c>
      <c r="C57" s="258">
        <v>1</v>
      </c>
      <c r="D57" s="259">
        <v>0.8</v>
      </c>
      <c r="E57" s="258">
        <v>26</v>
      </c>
      <c r="F57" s="259">
        <v>13</v>
      </c>
      <c r="G57" s="258">
        <v>148</v>
      </c>
      <c r="H57" s="258">
        <v>50</v>
      </c>
      <c r="I57" s="258">
        <v>49</v>
      </c>
      <c r="J57" s="258">
        <v>49</v>
      </c>
      <c r="K57" s="258">
        <v>652</v>
      </c>
      <c r="L57" s="258">
        <v>217</v>
      </c>
      <c r="M57" s="258">
        <v>76</v>
      </c>
      <c r="N57" s="258">
        <v>359</v>
      </c>
      <c r="O57" s="259">
        <v>124.25</v>
      </c>
      <c r="P57" s="259">
        <v>74.55</v>
      </c>
      <c r="Q57" s="259"/>
      <c r="R57" s="259">
        <v>49.7</v>
      </c>
      <c r="S57" s="259">
        <v>138.05000000000001</v>
      </c>
      <c r="T57" s="259">
        <v>88.35</v>
      </c>
      <c r="U57" s="259">
        <v>0</v>
      </c>
      <c r="V57" s="259">
        <v>49.7</v>
      </c>
    </row>
    <row r="58" spans="1:22" s="239" customFormat="1" ht="21" customHeight="1">
      <c r="A58" s="538" t="s">
        <v>261</v>
      </c>
      <c r="B58" s="256" t="s">
        <v>13</v>
      </c>
      <c r="C58" s="257">
        <v>28</v>
      </c>
      <c r="D58" s="257">
        <v>22.4</v>
      </c>
      <c r="E58" s="257">
        <v>954</v>
      </c>
      <c r="F58" s="257">
        <v>477</v>
      </c>
      <c r="G58" s="257">
        <v>6262</v>
      </c>
      <c r="H58" s="257">
        <v>3375</v>
      </c>
      <c r="I58" s="257">
        <v>447</v>
      </c>
      <c r="J58" s="257">
        <v>2440</v>
      </c>
      <c r="K58" s="257">
        <v>7005</v>
      </c>
      <c r="L58" s="257">
        <v>3770</v>
      </c>
      <c r="M58" s="257">
        <v>564</v>
      </c>
      <c r="N58" s="257">
        <v>2671</v>
      </c>
      <c r="O58" s="257">
        <v>2300.9299999999998</v>
      </c>
      <c r="P58" s="257">
        <v>1380.56</v>
      </c>
      <c r="Q58" s="257">
        <v>0</v>
      </c>
      <c r="R58" s="257">
        <v>920.37</v>
      </c>
      <c r="S58" s="257">
        <v>2800.33</v>
      </c>
      <c r="T58" s="257">
        <v>1879.96</v>
      </c>
      <c r="U58" s="257">
        <v>0</v>
      </c>
      <c r="V58" s="257">
        <v>920.37</v>
      </c>
    </row>
    <row r="59" spans="1:22" s="264" customFormat="1" ht="21" customHeight="1">
      <c r="A59" s="539"/>
      <c r="B59" s="195" t="s">
        <v>559</v>
      </c>
      <c r="C59" s="258">
        <v>20</v>
      </c>
      <c r="D59" s="259">
        <v>16</v>
      </c>
      <c r="E59" s="258">
        <v>683</v>
      </c>
      <c r="F59" s="259">
        <v>341.5</v>
      </c>
      <c r="G59" s="258">
        <v>4563</v>
      </c>
      <c r="H59" s="258">
        <v>2660</v>
      </c>
      <c r="I59" s="258">
        <v>295</v>
      </c>
      <c r="J59" s="258">
        <v>1608</v>
      </c>
      <c r="K59" s="258">
        <v>4738</v>
      </c>
      <c r="L59" s="258">
        <v>2818</v>
      </c>
      <c r="M59" s="258">
        <v>335</v>
      </c>
      <c r="N59" s="258">
        <v>1585</v>
      </c>
      <c r="O59" s="259">
        <v>1660.34</v>
      </c>
      <c r="P59" s="259">
        <v>996.2</v>
      </c>
      <c r="Q59" s="259"/>
      <c r="R59" s="259">
        <v>664.14</v>
      </c>
      <c r="S59" s="259">
        <v>2017.84</v>
      </c>
      <c r="T59" s="259">
        <v>1353.7</v>
      </c>
      <c r="U59" s="259">
        <v>0</v>
      </c>
      <c r="V59" s="259">
        <v>664.14</v>
      </c>
    </row>
    <row r="60" spans="1:22" s="264" customFormat="1" ht="21" customHeight="1">
      <c r="A60" s="539"/>
      <c r="B60" s="195" t="s">
        <v>560</v>
      </c>
      <c r="C60" s="258">
        <v>4</v>
      </c>
      <c r="D60" s="259">
        <v>3.2</v>
      </c>
      <c r="E60" s="258">
        <v>122</v>
      </c>
      <c r="F60" s="259">
        <v>61</v>
      </c>
      <c r="G60" s="258">
        <v>758</v>
      </c>
      <c r="H60" s="258">
        <v>401</v>
      </c>
      <c r="I60" s="258">
        <v>55</v>
      </c>
      <c r="J60" s="258">
        <v>302</v>
      </c>
      <c r="K60" s="258">
        <v>846</v>
      </c>
      <c r="L60" s="258">
        <v>478</v>
      </c>
      <c r="M60" s="258">
        <v>64</v>
      </c>
      <c r="N60" s="258">
        <v>304</v>
      </c>
      <c r="O60" s="259">
        <v>279.68</v>
      </c>
      <c r="P60" s="259">
        <v>167.81</v>
      </c>
      <c r="Q60" s="259"/>
      <c r="R60" s="259">
        <v>111.87</v>
      </c>
      <c r="S60" s="259">
        <v>343.88</v>
      </c>
      <c r="T60" s="259">
        <v>232.01</v>
      </c>
      <c r="U60" s="259">
        <v>0</v>
      </c>
      <c r="V60" s="259">
        <v>111.87</v>
      </c>
    </row>
    <row r="61" spans="1:22" s="264" customFormat="1" ht="21" customHeight="1">
      <c r="A61" s="555"/>
      <c r="B61" s="195" t="s">
        <v>561</v>
      </c>
      <c r="C61" s="258">
        <v>4</v>
      </c>
      <c r="D61" s="259">
        <v>3.2</v>
      </c>
      <c r="E61" s="258">
        <v>149</v>
      </c>
      <c r="F61" s="259">
        <v>74.5</v>
      </c>
      <c r="G61" s="258">
        <v>941</v>
      </c>
      <c r="H61" s="258">
        <v>314</v>
      </c>
      <c r="I61" s="258">
        <v>97</v>
      </c>
      <c r="J61" s="258">
        <v>530</v>
      </c>
      <c r="K61" s="258">
        <v>1421</v>
      </c>
      <c r="L61" s="258">
        <v>474</v>
      </c>
      <c r="M61" s="258">
        <v>165</v>
      </c>
      <c r="N61" s="258">
        <v>782</v>
      </c>
      <c r="O61" s="259">
        <v>360.91</v>
      </c>
      <c r="P61" s="259">
        <v>216.55</v>
      </c>
      <c r="Q61" s="259"/>
      <c r="R61" s="259">
        <v>144.36000000000001</v>
      </c>
      <c r="S61" s="259">
        <v>438.61</v>
      </c>
      <c r="T61" s="259">
        <v>294.25</v>
      </c>
      <c r="U61" s="259">
        <v>0</v>
      </c>
      <c r="V61" s="259">
        <v>144.36000000000001</v>
      </c>
    </row>
    <row r="62" spans="1:22" s="239" customFormat="1" ht="21" customHeight="1">
      <c r="A62" s="556" t="s">
        <v>277</v>
      </c>
      <c r="B62" s="256" t="s">
        <v>13</v>
      </c>
      <c r="C62" s="257">
        <v>16</v>
      </c>
      <c r="D62" s="257">
        <v>12.8</v>
      </c>
      <c r="E62" s="257">
        <v>536</v>
      </c>
      <c r="F62" s="257">
        <v>268</v>
      </c>
      <c r="G62" s="257">
        <v>3442</v>
      </c>
      <c r="H62" s="257">
        <v>1427</v>
      </c>
      <c r="I62" s="257">
        <v>312</v>
      </c>
      <c r="J62" s="257">
        <v>1703</v>
      </c>
      <c r="K62" s="257">
        <v>3996</v>
      </c>
      <c r="L62" s="257">
        <v>1781</v>
      </c>
      <c r="M62" s="257">
        <v>386</v>
      </c>
      <c r="N62" s="257">
        <v>1829</v>
      </c>
      <c r="O62" s="257">
        <v>1209.46</v>
      </c>
      <c r="P62" s="257">
        <v>725.68</v>
      </c>
      <c r="Q62" s="257">
        <v>0</v>
      </c>
      <c r="R62" s="257">
        <v>483.78</v>
      </c>
      <c r="S62" s="257">
        <v>1490.26</v>
      </c>
      <c r="T62" s="257">
        <v>1006.48</v>
      </c>
      <c r="U62" s="257">
        <v>0</v>
      </c>
      <c r="V62" s="257">
        <v>483.78</v>
      </c>
    </row>
    <row r="63" spans="1:22" s="264" customFormat="1" ht="21" customHeight="1">
      <c r="A63" s="556"/>
      <c r="B63" s="195" t="s">
        <v>563</v>
      </c>
      <c r="C63" s="258">
        <v>8</v>
      </c>
      <c r="D63" s="259">
        <v>6.4</v>
      </c>
      <c r="E63" s="258">
        <v>279</v>
      </c>
      <c r="F63" s="259">
        <v>139.5</v>
      </c>
      <c r="G63" s="258">
        <v>1756</v>
      </c>
      <c r="H63" s="258">
        <v>830</v>
      </c>
      <c r="I63" s="258">
        <v>143</v>
      </c>
      <c r="J63" s="258">
        <v>783</v>
      </c>
      <c r="K63" s="258">
        <v>1939</v>
      </c>
      <c r="L63" s="258">
        <v>1017</v>
      </c>
      <c r="M63" s="258">
        <v>161</v>
      </c>
      <c r="N63" s="258">
        <v>761</v>
      </c>
      <c r="O63" s="259">
        <v>626.34</v>
      </c>
      <c r="P63" s="259">
        <v>375.8</v>
      </c>
      <c r="Q63" s="259"/>
      <c r="R63" s="259">
        <v>250.54</v>
      </c>
      <c r="S63" s="259">
        <v>772.24</v>
      </c>
      <c r="T63" s="259">
        <v>521.70000000000005</v>
      </c>
      <c r="U63" s="259">
        <v>0</v>
      </c>
      <c r="V63" s="259">
        <v>250.54</v>
      </c>
    </row>
    <row r="64" spans="1:22" s="240" customFormat="1" ht="21" customHeight="1">
      <c r="A64" s="556"/>
      <c r="B64" s="195" t="s">
        <v>564</v>
      </c>
      <c r="C64" s="258">
        <v>8</v>
      </c>
      <c r="D64" s="259">
        <v>6.4</v>
      </c>
      <c r="E64" s="258">
        <v>257</v>
      </c>
      <c r="F64" s="259">
        <v>128.5</v>
      </c>
      <c r="G64" s="258">
        <v>1686</v>
      </c>
      <c r="H64" s="258">
        <v>597</v>
      </c>
      <c r="I64" s="258">
        <v>169</v>
      </c>
      <c r="J64" s="258">
        <v>920</v>
      </c>
      <c r="K64" s="258">
        <v>1787</v>
      </c>
      <c r="L64" s="258">
        <v>674</v>
      </c>
      <c r="M64" s="258">
        <v>194</v>
      </c>
      <c r="N64" s="258">
        <v>919</v>
      </c>
      <c r="O64" s="259">
        <v>541.80999999999995</v>
      </c>
      <c r="P64" s="259">
        <v>325.08999999999997</v>
      </c>
      <c r="Q64" s="259"/>
      <c r="R64" s="259">
        <v>216.72</v>
      </c>
      <c r="S64" s="259">
        <v>676.71</v>
      </c>
      <c r="T64" s="259">
        <v>459.99</v>
      </c>
      <c r="U64" s="259">
        <v>0</v>
      </c>
      <c r="V64" s="259">
        <v>216.72</v>
      </c>
    </row>
    <row r="65" spans="1:22" s="239" customFormat="1" ht="21" customHeight="1">
      <c r="A65" s="401"/>
      <c r="B65" s="261" t="s">
        <v>565</v>
      </c>
      <c r="C65" s="258">
        <v>0</v>
      </c>
      <c r="D65" s="259">
        <v>0</v>
      </c>
      <c r="E65" s="258">
        <v>0</v>
      </c>
      <c r="F65" s="259">
        <v>0</v>
      </c>
      <c r="G65" s="258">
        <v>0</v>
      </c>
      <c r="H65" s="258">
        <v>0</v>
      </c>
      <c r="I65" s="258">
        <v>0</v>
      </c>
      <c r="J65" s="258">
        <v>0</v>
      </c>
      <c r="K65" s="258">
        <v>270</v>
      </c>
      <c r="L65" s="258">
        <v>90</v>
      </c>
      <c r="M65" s="258">
        <v>31</v>
      </c>
      <c r="N65" s="258">
        <v>149</v>
      </c>
      <c r="O65" s="259">
        <v>41.31</v>
      </c>
      <c r="P65" s="259">
        <v>24.79</v>
      </c>
      <c r="Q65" s="259"/>
      <c r="R65" s="259">
        <v>16.52</v>
      </c>
      <c r="S65" s="259">
        <v>41.31</v>
      </c>
      <c r="T65" s="259">
        <v>24.79</v>
      </c>
      <c r="U65" s="259">
        <v>0</v>
      </c>
      <c r="V65" s="259">
        <v>16.52</v>
      </c>
    </row>
    <row r="66" spans="1:22" s="239" customFormat="1" ht="21" customHeight="1">
      <c r="A66" s="538" t="s">
        <v>291</v>
      </c>
      <c r="B66" s="256" t="s">
        <v>13</v>
      </c>
      <c r="C66" s="257">
        <v>25</v>
      </c>
      <c r="D66" s="257">
        <v>20</v>
      </c>
      <c r="E66" s="257">
        <v>888</v>
      </c>
      <c r="F66" s="257">
        <v>444</v>
      </c>
      <c r="G66" s="257">
        <v>5912</v>
      </c>
      <c r="H66" s="257">
        <v>4130</v>
      </c>
      <c r="I66" s="257">
        <v>298</v>
      </c>
      <c r="J66" s="257">
        <v>1484</v>
      </c>
      <c r="K66" s="257">
        <v>6408</v>
      </c>
      <c r="L66" s="257">
        <v>4499</v>
      </c>
      <c r="M66" s="257">
        <v>333</v>
      </c>
      <c r="N66" s="257">
        <v>1576</v>
      </c>
      <c r="O66" s="257">
        <v>2339.1</v>
      </c>
      <c r="P66" s="257">
        <v>1403.46</v>
      </c>
      <c r="Q66" s="257">
        <v>0</v>
      </c>
      <c r="R66" s="257">
        <v>935.64</v>
      </c>
      <c r="S66" s="257">
        <v>2803.1</v>
      </c>
      <c r="T66" s="257">
        <v>1867.46</v>
      </c>
      <c r="U66" s="257">
        <v>0</v>
      </c>
      <c r="V66" s="257">
        <v>935.64</v>
      </c>
    </row>
    <row r="67" spans="1:22" s="264" customFormat="1" ht="21" customHeight="1">
      <c r="A67" s="539"/>
      <c r="B67" s="195" t="s">
        <v>566</v>
      </c>
      <c r="C67" s="258">
        <v>17</v>
      </c>
      <c r="D67" s="259">
        <v>13.6</v>
      </c>
      <c r="E67" s="258">
        <v>585</v>
      </c>
      <c r="F67" s="259">
        <v>292.5</v>
      </c>
      <c r="G67" s="258">
        <v>4052</v>
      </c>
      <c r="H67" s="258">
        <v>2788</v>
      </c>
      <c r="I67" s="258">
        <v>196</v>
      </c>
      <c r="J67" s="258">
        <v>1068</v>
      </c>
      <c r="K67" s="258">
        <v>4060</v>
      </c>
      <c r="L67" s="258">
        <v>2963</v>
      </c>
      <c r="M67" s="258">
        <v>192</v>
      </c>
      <c r="N67" s="258">
        <v>905</v>
      </c>
      <c r="O67" s="259">
        <v>1546.27</v>
      </c>
      <c r="P67" s="259">
        <v>927.76</v>
      </c>
      <c r="Q67" s="259"/>
      <c r="R67" s="259">
        <v>618.51</v>
      </c>
      <c r="S67" s="259">
        <v>1852.37</v>
      </c>
      <c r="T67" s="259">
        <v>1233.8599999999999</v>
      </c>
      <c r="U67" s="259">
        <v>0</v>
      </c>
      <c r="V67" s="259">
        <v>618.51</v>
      </c>
    </row>
    <row r="68" spans="1:22" s="264" customFormat="1" ht="21" customHeight="1">
      <c r="A68" s="539"/>
      <c r="B68" s="195" t="s">
        <v>567</v>
      </c>
      <c r="C68" s="258">
        <v>8</v>
      </c>
      <c r="D68" s="259">
        <v>6.4</v>
      </c>
      <c r="E68" s="258">
        <v>286</v>
      </c>
      <c r="F68" s="259">
        <v>143</v>
      </c>
      <c r="G68" s="258">
        <v>1767</v>
      </c>
      <c r="H68" s="258">
        <v>1311</v>
      </c>
      <c r="I68" s="258">
        <v>71</v>
      </c>
      <c r="J68" s="258">
        <v>385</v>
      </c>
      <c r="K68" s="258">
        <v>1983</v>
      </c>
      <c r="L68" s="258">
        <v>1414</v>
      </c>
      <c r="M68" s="258">
        <v>99</v>
      </c>
      <c r="N68" s="258">
        <v>470</v>
      </c>
      <c r="O68" s="259">
        <v>721.6</v>
      </c>
      <c r="P68" s="259">
        <v>432.96</v>
      </c>
      <c r="Q68" s="259"/>
      <c r="R68" s="259">
        <v>288.64</v>
      </c>
      <c r="S68" s="259">
        <v>871</v>
      </c>
      <c r="T68" s="259">
        <v>582.36</v>
      </c>
      <c r="U68" s="259">
        <v>0</v>
      </c>
      <c r="V68" s="259">
        <v>288.64</v>
      </c>
    </row>
    <row r="69" spans="1:22" s="264" customFormat="1" ht="21" customHeight="1">
      <c r="A69" s="545"/>
      <c r="B69" s="195" t="s">
        <v>568</v>
      </c>
      <c r="C69" s="258">
        <v>0</v>
      </c>
      <c r="D69" s="259">
        <v>0</v>
      </c>
      <c r="E69" s="258">
        <v>17</v>
      </c>
      <c r="F69" s="259">
        <v>8.5</v>
      </c>
      <c r="G69" s="258">
        <v>93</v>
      </c>
      <c r="H69" s="258">
        <v>31</v>
      </c>
      <c r="I69" s="258">
        <v>31</v>
      </c>
      <c r="J69" s="258">
        <v>31</v>
      </c>
      <c r="K69" s="258">
        <v>365</v>
      </c>
      <c r="L69" s="258">
        <v>122</v>
      </c>
      <c r="M69" s="258">
        <v>42</v>
      </c>
      <c r="N69" s="258">
        <v>201</v>
      </c>
      <c r="O69" s="259">
        <v>71.23</v>
      </c>
      <c r="P69" s="259">
        <v>42.74</v>
      </c>
      <c r="Q69" s="259"/>
      <c r="R69" s="259">
        <v>28.49</v>
      </c>
      <c r="S69" s="259">
        <v>79.73</v>
      </c>
      <c r="T69" s="259">
        <v>51.24</v>
      </c>
      <c r="U69" s="259">
        <v>0</v>
      </c>
      <c r="V69" s="259">
        <v>28.49</v>
      </c>
    </row>
    <row r="70" spans="1:22" s="239" customFormat="1" ht="21" customHeight="1">
      <c r="A70" s="556" t="s">
        <v>300</v>
      </c>
      <c r="B70" s="256" t="s">
        <v>13</v>
      </c>
      <c r="C70" s="257">
        <v>15</v>
      </c>
      <c r="D70" s="257">
        <v>12</v>
      </c>
      <c r="E70" s="257">
        <v>526</v>
      </c>
      <c r="F70" s="257">
        <v>263</v>
      </c>
      <c r="G70" s="257">
        <v>3334</v>
      </c>
      <c r="H70" s="257">
        <v>1844</v>
      </c>
      <c r="I70" s="257">
        <v>230</v>
      </c>
      <c r="J70" s="257">
        <v>1260</v>
      </c>
      <c r="K70" s="257">
        <v>3654</v>
      </c>
      <c r="L70" s="257">
        <v>2558</v>
      </c>
      <c r="M70" s="257">
        <v>192</v>
      </c>
      <c r="N70" s="257">
        <v>904</v>
      </c>
      <c r="O70" s="257">
        <v>1276.1199999999999</v>
      </c>
      <c r="P70" s="257">
        <v>765.67</v>
      </c>
      <c r="Q70" s="257">
        <v>0</v>
      </c>
      <c r="R70" s="257">
        <v>510.45</v>
      </c>
      <c r="S70" s="257">
        <v>1551.12</v>
      </c>
      <c r="T70" s="257">
        <v>1040.67</v>
      </c>
      <c r="U70" s="257">
        <v>0</v>
      </c>
      <c r="V70" s="257">
        <v>510.45</v>
      </c>
    </row>
    <row r="71" spans="1:22" s="239" customFormat="1" ht="21" customHeight="1">
      <c r="A71" s="556"/>
      <c r="B71" s="195" t="s">
        <v>569</v>
      </c>
      <c r="C71" s="258">
        <v>9</v>
      </c>
      <c r="D71" s="259">
        <v>7.2</v>
      </c>
      <c r="E71" s="258">
        <v>308</v>
      </c>
      <c r="F71" s="259">
        <v>154</v>
      </c>
      <c r="G71" s="258">
        <v>1865</v>
      </c>
      <c r="H71" s="258">
        <v>1230</v>
      </c>
      <c r="I71" s="258">
        <v>98</v>
      </c>
      <c r="J71" s="258">
        <v>537</v>
      </c>
      <c r="K71" s="258">
        <v>2138</v>
      </c>
      <c r="L71" s="258">
        <v>1721</v>
      </c>
      <c r="M71" s="258">
        <v>73</v>
      </c>
      <c r="N71" s="258">
        <v>344</v>
      </c>
      <c r="O71" s="259">
        <v>774.35</v>
      </c>
      <c r="P71" s="259">
        <v>464.61</v>
      </c>
      <c r="Q71" s="259"/>
      <c r="R71" s="259">
        <v>309.74</v>
      </c>
      <c r="S71" s="259">
        <v>935.55</v>
      </c>
      <c r="T71" s="259">
        <v>625.80999999999995</v>
      </c>
      <c r="U71" s="259">
        <v>0</v>
      </c>
      <c r="V71" s="259">
        <v>309.74</v>
      </c>
    </row>
    <row r="72" spans="1:22" s="264" customFormat="1" ht="21" customHeight="1">
      <c r="A72" s="556"/>
      <c r="B72" s="195" t="s">
        <v>570</v>
      </c>
      <c r="C72" s="258">
        <v>6</v>
      </c>
      <c r="D72" s="259">
        <v>4.8</v>
      </c>
      <c r="E72" s="258">
        <v>218</v>
      </c>
      <c r="F72" s="259">
        <v>109</v>
      </c>
      <c r="G72" s="258">
        <v>1469</v>
      </c>
      <c r="H72" s="258">
        <v>614</v>
      </c>
      <c r="I72" s="258">
        <v>132</v>
      </c>
      <c r="J72" s="258">
        <v>723</v>
      </c>
      <c r="K72" s="258">
        <v>1516</v>
      </c>
      <c r="L72" s="258">
        <v>837</v>
      </c>
      <c r="M72" s="258">
        <v>119</v>
      </c>
      <c r="N72" s="258">
        <v>560</v>
      </c>
      <c r="O72" s="259">
        <v>501.77</v>
      </c>
      <c r="P72" s="259">
        <v>301.06</v>
      </c>
      <c r="Q72" s="259"/>
      <c r="R72" s="259">
        <v>200.71</v>
      </c>
      <c r="S72" s="259">
        <v>615.57000000000005</v>
      </c>
      <c r="T72" s="259">
        <v>414.86</v>
      </c>
      <c r="U72" s="259">
        <v>0</v>
      </c>
      <c r="V72" s="259">
        <v>200.71</v>
      </c>
    </row>
    <row r="73" spans="1:22" s="239" customFormat="1" ht="21" customHeight="1">
      <c r="A73" s="556" t="s">
        <v>316</v>
      </c>
      <c r="B73" s="256" t="s">
        <v>13</v>
      </c>
      <c r="C73" s="257">
        <v>15</v>
      </c>
      <c r="D73" s="257">
        <v>12</v>
      </c>
      <c r="E73" s="257">
        <v>517</v>
      </c>
      <c r="F73" s="257">
        <v>258.5</v>
      </c>
      <c r="G73" s="257">
        <v>3697</v>
      </c>
      <c r="H73" s="257">
        <v>2981</v>
      </c>
      <c r="I73" s="257">
        <v>111</v>
      </c>
      <c r="J73" s="257">
        <v>605</v>
      </c>
      <c r="K73" s="257">
        <v>4117</v>
      </c>
      <c r="L73" s="257">
        <v>3427</v>
      </c>
      <c r="M73" s="257">
        <v>120</v>
      </c>
      <c r="N73" s="257">
        <v>570</v>
      </c>
      <c r="O73" s="257">
        <v>1577.13</v>
      </c>
      <c r="P73" s="257">
        <v>946.27</v>
      </c>
      <c r="Q73" s="257">
        <v>0</v>
      </c>
      <c r="R73" s="257">
        <v>630.86</v>
      </c>
      <c r="S73" s="257">
        <v>1847.63</v>
      </c>
      <c r="T73" s="257">
        <v>1216.77</v>
      </c>
      <c r="U73" s="257">
        <v>0</v>
      </c>
      <c r="V73" s="257">
        <v>630.86</v>
      </c>
    </row>
    <row r="74" spans="1:22" s="264" customFormat="1" ht="21" customHeight="1">
      <c r="A74" s="556"/>
      <c r="B74" s="195" t="s">
        <v>572</v>
      </c>
      <c r="C74" s="258">
        <v>11</v>
      </c>
      <c r="D74" s="259">
        <v>8.8000000000000007</v>
      </c>
      <c r="E74" s="258">
        <v>374</v>
      </c>
      <c r="F74" s="259">
        <v>187</v>
      </c>
      <c r="G74" s="258">
        <v>2650</v>
      </c>
      <c r="H74" s="258">
        <v>2385</v>
      </c>
      <c r="I74" s="258">
        <v>41</v>
      </c>
      <c r="J74" s="258">
        <v>224</v>
      </c>
      <c r="K74" s="258">
        <v>3113</v>
      </c>
      <c r="L74" s="258">
        <v>2919</v>
      </c>
      <c r="M74" s="258">
        <v>33</v>
      </c>
      <c r="N74" s="258">
        <v>161</v>
      </c>
      <c r="O74" s="259">
        <v>1221.44</v>
      </c>
      <c r="P74" s="259">
        <v>732.86</v>
      </c>
      <c r="Q74" s="259"/>
      <c r="R74" s="259">
        <v>488.58</v>
      </c>
      <c r="S74" s="259">
        <v>1417.24</v>
      </c>
      <c r="T74" s="259">
        <v>928.66</v>
      </c>
      <c r="U74" s="259">
        <v>0</v>
      </c>
      <c r="V74" s="259">
        <v>488.58</v>
      </c>
    </row>
    <row r="75" spans="1:22" s="264" customFormat="1" ht="21" customHeight="1">
      <c r="A75" s="556"/>
      <c r="B75" s="195" t="s">
        <v>573</v>
      </c>
      <c r="C75" s="258">
        <v>4</v>
      </c>
      <c r="D75" s="259">
        <v>3.2</v>
      </c>
      <c r="E75" s="258">
        <v>143</v>
      </c>
      <c r="F75" s="259">
        <v>71.5</v>
      </c>
      <c r="G75" s="258">
        <v>1047</v>
      </c>
      <c r="H75" s="258">
        <v>596</v>
      </c>
      <c r="I75" s="258">
        <v>70</v>
      </c>
      <c r="J75" s="258">
        <v>381</v>
      </c>
      <c r="K75" s="258">
        <v>1004</v>
      </c>
      <c r="L75" s="258">
        <v>508</v>
      </c>
      <c r="M75" s="258">
        <v>87</v>
      </c>
      <c r="N75" s="258">
        <v>409</v>
      </c>
      <c r="O75" s="259">
        <v>355.69</v>
      </c>
      <c r="P75" s="259">
        <v>213.41</v>
      </c>
      <c r="Q75" s="259"/>
      <c r="R75" s="259">
        <v>142.28</v>
      </c>
      <c r="S75" s="259">
        <v>430.39</v>
      </c>
      <c r="T75" s="259">
        <v>288.11</v>
      </c>
      <c r="U75" s="259">
        <v>0</v>
      </c>
      <c r="V75" s="259">
        <v>142.28</v>
      </c>
    </row>
    <row r="76" spans="1:22" s="264" customFormat="1" ht="19.5" customHeight="1">
      <c r="A76" s="262"/>
      <c r="B76" s="263"/>
      <c r="C76" s="427"/>
      <c r="D76" s="428"/>
      <c r="E76" s="429"/>
      <c r="F76" s="428"/>
      <c r="G76" s="427"/>
      <c r="H76" s="427"/>
      <c r="I76" s="427"/>
      <c r="J76" s="427"/>
      <c r="K76" s="427"/>
      <c r="L76" s="427"/>
      <c r="M76" s="427"/>
      <c r="N76" s="427"/>
      <c r="O76" s="428"/>
      <c r="P76" s="428"/>
      <c r="Q76" s="428"/>
      <c r="R76" s="428"/>
      <c r="S76" s="265"/>
      <c r="T76" s="265"/>
      <c r="U76" s="265"/>
      <c r="V76" s="428"/>
    </row>
    <row r="77" spans="1:22" s="264" customFormat="1" ht="13.5">
      <c r="C77" s="427"/>
      <c r="D77" s="428"/>
      <c r="E77" s="429"/>
      <c r="F77" s="428"/>
      <c r="G77" s="427"/>
      <c r="H77" s="427"/>
      <c r="I77" s="427"/>
      <c r="J77" s="427"/>
      <c r="K77" s="427"/>
      <c r="L77" s="427"/>
      <c r="M77" s="427"/>
      <c r="N77" s="427"/>
      <c r="O77" s="428"/>
      <c r="P77" s="428"/>
      <c r="Q77" s="428"/>
      <c r="R77" s="428"/>
      <c r="S77" s="428"/>
      <c r="T77" s="428"/>
      <c r="U77" s="428"/>
      <c r="V77" s="428"/>
    </row>
    <row r="78" spans="1:22" s="264" customFormat="1" ht="13.5">
      <c r="C78" s="427"/>
      <c r="D78" s="428"/>
      <c r="E78" s="429"/>
      <c r="F78" s="428"/>
      <c r="G78" s="427"/>
      <c r="H78" s="427"/>
      <c r="I78" s="427"/>
      <c r="J78" s="427"/>
      <c r="K78" s="427"/>
      <c r="L78" s="427"/>
      <c r="M78" s="427"/>
      <c r="N78" s="427"/>
      <c r="O78" s="428"/>
      <c r="P78" s="428"/>
      <c r="Q78" s="428"/>
      <c r="R78" s="428"/>
      <c r="S78" s="428"/>
      <c r="T78" s="428"/>
      <c r="U78" s="428"/>
      <c r="V78" s="428"/>
    </row>
  </sheetData>
  <mergeCells count="44">
    <mergeCell ref="A73:A75"/>
    <mergeCell ref="T6:T7"/>
    <mergeCell ref="U6:U7"/>
    <mergeCell ref="V6:V7"/>
    <mergeCell ref="S4:V5"/>
    <mergeCell ref="O6:O7"/>
    <mergeCell ref="P6:P7"/>
    <mergeCell ref="Q6:Q7"/>
    <mergeCell ref="R6:R7"/>
    <mergeCell ref="S6:S7"/>
    <mergeCell ref="B4:B7"/>
    <mergeCell ref="C5:C7"/>
    <mergeCell ref="D5:D7"/>
    <mergeCell ref="A9:A22"/>
    <mergeCell ref="A70:A72"/>
    <mergeCell ref="A48:A52"/>
    <mergeCell ref="A54:A57"/>
    <mergeCell ref="A58:A61"/>
    <mergeCell ref="A62:A64"/>
    <mergeCell ref="A66:A69"/>
    <mergeCell ref="A23:A27"/>
    <mergeCell ref="A28:A32"/>
    <mergeCell ref="A33:A38"/>
    <mergeCell ref="A40:A42"/>
    <mergeCell ref="A44:A46"/>
    <mergeCell ref="H5:J5"/>
    <mergeCell ref="L5:N5"/>
    <mergeCell ref="O5:R5"/>
    <mergeCell ref="A4:A7"/>
    <mergeCell ref="E5:E7"/>
    <mergeCell ref="F5:F7"/>
    <mergeCell ref="G5:G7"/>
    <mergeCell ref="H6:H7"/>
    <mergeCell ref="I6:I7"/>
    <mergeCell ref="J6:J7"/>
    <mergeCell ref="K5:K7"/>
    <mergeCell ref="L6:L7"/>
    <mergeCell ref="M6:M7"/>
    <mergeCell ref="N6:N7"/>
    <mergeCell ref="A2:V2"/>
    <mergeCell ref="U3:V3"/>
    <mergeCell ref="C4:D4"/>
    <mergeCell ref="E4:F4"/>
    <mergeCell ref="G4:R4"/>
  </mergeCells>
  <phoneticPr fontId="144" type="noConversion"/>
  <printOptions horizontalCentered="1"/>
  <pageMargins left="0.16" right="0.16" top="0.59" bottom="0.59" header="0.51" footer="0.51"/>
  <pageSetup paperSize="8" scale="86" fitToHeight="0" orientation="landscape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5"/>
  <sheetViews>
    <sheetView workbookViewId="0">
      <pane xSplit="3" ySplit="9" topLeftCell="D10" activePane="bottomRight" state="frozen"/>
      <selection pane="topRight"/>
      <selection pane="bottomLeft"/>
      <selection pane="bottomRight" activeCell="K16" sqref="K16"/>
    </sheetView>
  </sheetViews>
  <sheetFormatPr defaultColWidth="8.875" defaultRowHeight="14.25"/>
  <cols>
    <col min="1" max="1" width="5.875" style="420" customWidth="1"/>
    <col min="2" max="2" width="11.875" style="417" customWidth="1"/>
    <col min="3" max="3" width="8.875" style="241" customWidth="1"/>
    <col min="4" max="4" width="10.125" style="418" customWidth="1"/>
    <col min="5" max="5" width="9.5" style="419" customWidth="1"/>
    <col min="6" max="6" width="9.875" style="419" customWidth="1"/>
    <col min="7" max="7" width="11.5" style="418" customWidth="1"/>
    <col min="8" max="8" width="8.625" style="418" customWidth="1"/>
    <col min="9" max="9" width="8" style="418" customWidth="1"/>
    <col min="10" max="10" width="10.5" style="418" customWidth="1"/>
    <col min="11" max="11" width="7" style="418" customWidth="1"/>
    <col min="12" max="12" width="8.75" style="418" customWidth="1"/>
    <col min="13" max="13" width="6.625" style="418" customWidth="1"/>
    <col min="14" max="14" width="7.875" style="418" customWidth="1"/>
    <col min="15" max="15" width="7.75" style="418" customWidth="1"/>
    <col min="16" max="16" width="6.75" style="418" customWidth="1"/>
    <col min="17" max="17" width="7.625" style="418" customWidth="1"/>
    <col min="18" max="18" width="7.75" style="418" customWidth="1"/>
    <col min="19" max="19" width="8.75" style="419" customWidth="1"/>
    <col min="20" max="20" width="9.25" style="419" customWidth="1"/>
    <col min="21" max="21" width="9.5" style="419" customWidth="1"/>
    <col min="22" max="22" width="8.25" style="419" customWidth="1"/>
    <col min="23" max="23" width="9.375" style="419" customWidth="1"/>
    <col min="24" max="24" width="9.25" style="418" customWidth="1"/>
    <col min="25" max="25" width="9" style="418" customWidth="1"/>
    <col min="26" max="26" width="10.125" style="418" customWidth="1"/>
    <col min="27" max="27" width="9.125" style="418" customWidth="1"/>
    <col min="28" max="28" width="8.75" style="418" customWidth="1"/>
    <col min="29" max="29" width="8.5" style="418" customWidth="1"/>
    <col min="30" max="30" width="6.625" style="418" customWidth="1"/>
    <col min="31" max="31" width="8.625" style="418" customWidth="1"/>
    <col min="32" max="32" width="8.75" style="418" customWidth="1"/>
    <col min="33" max="33" width="9.25" style="418" customWidth="1"/>
    <col min="34" max="35" width="8.75" style="418" customWidth="1"/>
    <col min="36" max="36" width="7.625" style="418" customWidth="1"/>
    <col min="37" max="37" width="7.375" style="418" customWidth="1"/>
    <col min="38" max="42" width="7.25" style="418" customWidth="1"/>
    <col min="43" max="43" width="10" style="420" customWidth="1"/>
    <col min="44" max="267" width="8.875" style="420"/>
    <col min="268" max="268" width="8.5" style="420" customWidth="1"/>
    <col min="269" max="269" width="23.375" style="420" customWidth="1"/>
    <col min="270" max="270" width="8.5" style="420" customWidth="1"/>
    <col min="271" max="282" width="8.75" style="420" customWidth="1"/>
    <col min="283" max="283" width="9.375" style="420" customWidth="1"/>
    <col min="284" max="284" width="17.125" style="420" customWidth="1"/>
    <col min="285" max="285" width="12.5" style="420" customWidth="1"/>
    <col min="286" max="297" width="10" style="420" customWidth="1"/>
    <col min="298" max="523" width="8.875" style="420"/>
    <col min="524" max="524" width="8.5" style="420" customWidth="1"/>
    <col min="525" max="525" width="23.375" style="420" customWidth="1"/>
    <col min="526" max="526" width="8.5" style="420" customWidth="1"/>
    <col min="527" max="538" width="8.75" style="420" customWidth="1"/>
    <col min="539" max="539" width="9.375" style="420" customWidth="1"/>
    <col min="540" max="540" width="17.125" style="420" customWidth="1"/>
    <col min="541" max="541" width="12.5" style="420" customWidth="1"/>
    <col min="542" max="553" width="10" style="420" customWidth="1"/>
    <col min="554" max="779" width="8.875" style="420"/>
    <col min="780" max="780" width="8.5" style="420" customWidth="1"/>
    <col min="781" max="781" width="23.375" style="420" customWidth="1"/>
    <col min="782" max="782" width="8.5" style="420" customWidth="1"/>
    <col min="783" max="794" width="8.75" style="420" customWidth="1"/>
    <col min="795" max="795" width="9.375" style="420" customWidth="1"/>
    <col min="796" max="796" width="17.125" style="420" customWidth="1"/>
    <col min="797" max="797" width="12.5" style="420" customWidth="1"/>
    <col min="798" max="809" width="10" style="420" customWidth="1"/>
    <col min="810" max="1035" width="8.875" style="420"/>
    <col min="1036" max="1036" width="8.5" style="420" customWidth="1"/>
    <col min="1037" max="1037" width="23.375" style="420" customWidth="1"/>
    <col min="1038" max="1038" width="8.5" style="420" customWidth="1"/>
    <col min="1039" max="1050" width="8.75" style="420" customWidth="1"/>
    <col min="1051" max="1051" width="9.375" style="420" customWidth="1"/>
    <col min="1052" max="1052" width="17.125" style="420" customWidth="1"/>
    <col min="1053" max="1053" width="12.5" style="420" customWidth="1"/>
    <col min="1054" max="1065" width="10" style="420" customWidth="1"/>
    <col min="1066" max="1291" width="8.875" style="420"/>
    <col min="1292" max="1292" width="8.5" style="420" customWidth="1"/>
    <col min="1293" max="1293" width="23.375" style="420" customWidth="1"/>
    <col min="1294" max="1294" width="8.5" style="420" customWidth="1"/>
    <col min="1295" max="1306" width="8.75" style="420" customWidth="1"/>
    <col min="1307" max="1307" width="9.375" style="420" customWidth="1"/>
    <col min="1308" max="1308" width="17.125" style="420" customWidth="1"/>
    <col min="1309" max="1309" width="12.5" style="420" customWidth="1"/>
    <col min="1310" max="1321" width="10" style="420" customWidth="1"/>
    <col min="1322" max="1547" width="8.875" style="420"/>
    <col min="1548" max="1548" width="8.5" style="420" customWidth="1"/>
    <col min="1549" max="1549" width="23.375" style="420" customWidth="1"/>
    <col min="1550" max="1550" width="8.5" style="420" customWidth="1"/>
    <col min="1551" max="1562" width="8.75" style="420" customWidth="1"/>
    <col min="1563" max="1563" width="9.375" style="420" customWidth="1"/>
    <col min="1564" max="1564" width="17.125" style="420" customWidth="1"/>
    <col min="1565" max="1565" width="12.5" style="420" customWidth="1"/>
    <col min="1566" max="1577" width="10" style="420" customWidth="1"/>
    <col min="1578" max="1803" width="8.875" style="420"/>
    <col min="1804" max="1804" width="8.5" style="420" customWidth="1"/>
    <col min="1805" max="1805" width="23.375" style="420" customWidth="1"/>
    <col min="1806" max="1806" width="8.5" style="420" customWidth="1"/>
    <col min="1807" max="1818" width="8.75" style="420" customWidth="1"/>
    <col min="1819" max="1819" width="9.375" style="420" customWidth="1"/>
    <col min="1820" max="1820" width="17.125" style="420" customWidth="1"/>
    <col min="1821" max="1821" width="12.5" style="420" customWidth="1"/>
    <col min="1822" max="1833" width="10" style="420" customWidth="1"/>
    <col min="1834" max="2059" width="8.875" style="420"/>
    <col min="2060" max="2060" width="8.5" style="420" customWidth="1"/>
    <col min="2061" max="2061" width="23.375" style="420" customWidth="1"/>
    <col min="2062" max="2062" width="8.5" style="420" customWidth="1"/>
    <col min="2063" max="2074" width="8.75" style="420" customWidth="1"/>
    <col min="2075" max="2075" width="9.375" style="420" customWidth="1"/>
    <col min="2076" max="2076" width="17.125" style="420" customWidth="1"/>
    <col min="2077" max="2077" width="12.5" style="420" customWidth="1"/>
    <col min="2078" max="2089" width="10" style="420" customWidth="1"/>
    <col min="2090" max="2315" width="8.875" style="420"/>
    <col min="2316" max="2316" width="8.5" style="420" customWidth="1"/>
    <col min="2317" max="2317" width="23.375" style="420" customWidth="1"/>
    <col min="2318" max="2318" width="8.5" style="420" customWidth="1"/>
    <col min="2319" max="2330" width="8.75" style="420" customWidth="1"/>
    <col min="2331" max="2331" width="9.375" style="420" customWidth="1"/>
    <col min="2332" max="2332" width="17.125" style="420" customWidth="1"/>
    <col min="2333" max="2333" width="12.5" style="420" customWidth="1"/>
    <col min="2334" max="2345" width="10" style="420" customWidth="1"/>
    <col min="2346" max="2571" width="8.875" style="420"/>
    <col min="2572" max="2572" width="8.5" style="420" customWidth="1"/>
    <col min="2573" max="2573" width="23.375" style="420" customWidth="1"/>
    <col min="2574" max="2574" width="8.5" style="420" customWidth="1"/>
    <col min="2575" max="2586" width="8.75" style="420" customWidth="1"/>
    <col min="2587" max="2587" width="9.375" style="420" customWidth="1"/>
    <col min="2588" max="2588" width="17.125" style="420" customWidth="1"/>
    <col min="2589" max="2589" width="12.5" style="420" customWidth="1"/>
    <col min="2590" max="2601" width="10" style="420" customWidth="1"/>
    <col min="2602" max="2827" width="8.875" style="420"/>
    <col min="2828" max="2828" width="8.5" style="420" customWidth="1"/>
    <col min="2829" max="2829" width="23.375" style="420" customWidth="1"/>
    <col min="2830" max="2830" width="8.5" style="420" customWidth="1"/>
    <col min="2831" max="2842" width="8.75" style="420" customWidth="1"/>
    <col min="2843" max="2843" width="9.375" style="420" customWidth="1"/>
    <col min="2844" max="2844" width="17.125" style="420" customWidth="1"/>
    <col min="2845" max="2845" width="12.5" style="420" customWidth="1"/>
    <col min="2846" max="2857" width="10" style="420" customWidth="1"/>
    <col min="2858" max="3083" width="8.875" style="420"/>
    <col min="3084" max="3084" width="8.5" style="420" customWidth="1"/>
    <col min="3085" max="3085" width="23.375" style="420" customWidth="1"/>
    <col min="3086" max="3086" width="8.5" style="420" customWidth="1"/>
    <col min="3087" max="3098" width="8.75" style="420" customWidth="1"/>
    <col min="3099" max="3099" width="9.375" style="420" customWidth="1"/>
    <col min="3100" max="3100" width="17.125" style="420" customWidth="1"/>
    <col min="3101" max="3101" width="12.5" style="420" customWidth="1"/>
    <col min="3102" max="3113" width="10" style="420" customWidth="1"/>
    <col min="3114" max="3339" width="8.875" style="420"/>
    <col min="3340" max="3340" width="8.5" style="420" customWidth="1"/>
    <col min="3341" max="3341" width="23.375" style="420" customWidth="1"/>
    <col min="3342" max="3342" width="8.5" style="420" customWidth="1"/>
    <col min="3343" max="3354" width="8.75" style="420" customWidth="1"/>
    <col min="3355" max="3355" width="9.375" style="420" customWidth="1"/>
    <col min="3356" max="3356" width="17.125" style="420" customWidth="1"/>
    <col min="3357" max="3357" width="12.5" style="420" customWidth="1"/>
    <col min="3358" max="3369" width="10" style="420" customWidth="1"/>
    <col min="3370" max="3595" width="8.875" style="420"/>
    <col min="3596" max="3596" width="8.5" style="420" customWidth="1"/>
    <col min="3597" max="3597" width="23.375" style="420" customWidth="1"/>
    <col min="3598" max="3598" width="8.5" style="420" customWidth="1"/>
    <col min="3599" max="3610" width="8.75" style="420" customWidth="1"/>
    <col min="3611" max="3611" width="9.375" style="420" customWidth="1"/>
    <col min="3612" max="3612" width="17.125" style="420" customWidth="1"/>
    <col min="3613" max="3613" width="12.5" style="420" customWidth="1"/>
    <col min="3614" max="3625" width="10" style="420" customWidth="1"/>
    <col min="3626" max="3851" width="8.875" style="420"/>
    <col min="3852" max="3852" width="8.5" style="420" customWidth="1"/>
    <col min="3853" max="3853" width="23.375" style="420" customWidth="1"/>
    <col min="3854" max="3854" width="8.5" style="420" customWidth="1"/>
    <col min="3855" max="3866" width="8.75" style="420" customWidth="1"/>
    <col min="3867" max="3867" width="9.375" style="420" customWidth="1"/>
    <col min="3868" max="3868" width="17.125" style="420" customWidth="1"/>
    <col min="3869" max="3869" width="12.5" style="420" customWidth="1"/>
    <col min="3870" max="3881" width="10" style="420" customWidth="1"/>
    <col min="3882" max="4107" width="8.875" style="420"/>
    <col min="4108" max="4108" width="8.5" style="420" customWidth="1"/>
    <col min="4109" max="4109" width="23.375" style="420" customWidth="1"/>
    <col min="4110" max="4110" width="8.5" style="420" customWidth="1"/>
    <col min="4111" max="4122" width="8.75" style="420" customWidth="1"/>
    <col min="4123" max="4123" width="9.375" style="420" customWidth="1"/>
    <col min="4124" max="4124" width="17.125" style="420" customWidth="1"/>
    <col min="4125" max="4125" width="12.5" style="420" customWidth="1"/>
    <col min="4126" max="4137" width="10" style="420" customWidth="1"/>
    <col min="4138" max="4363" width="8.875" style="420"/>
    <col min="4364" max="4364" width="8.5" style="420" customWidth="1"/>
    <col min="4365" max="4365" width="23.375" style="420" customWidth="1"/>
    <col min="4366" max="4366" width="8.5" style="420" customWidth="1"/>
    <col min="4367" max="4378" width="8.75" style="420" customWidth="1"/>
    <col min="4379" max="4379" width="9.375" style="420" customWidth="1"/>
    <col min="4380" max="4380" width="17.125" style="420" customWidth="1"/>
    <col min="4381" max="4381" width="12.5" style="420" customWidth="1"/>
    <col min="4382" max="4393" width="10" style="420" customWidth="1"/>
    <col min="4394" max="4619" width="8.875" style="420"/>
    <col min="4620" max="4620" width="8.5" style="420" customWidth="1"/>
    <col min="4621" max="4621" width="23.375" style="420" customWidth="1"/>
    <col min="4622" max="4622" width="8.5" style="420" customWidth="1"/>
    <col min="4623" max="4634" width="8.75" style="420" customWidth="1"/>
    <col min="4635" max="4635" width="9.375" style="420" customWidth="1"/>
    <col min="4636" max="4636" width="17.125" style="420" customWidth="1"/>
    <col min="4637" max="4637" width="12.5" style="420" customWidth="1"/>
    <col min="4638" max="4649" width="10" style="420" customWidth="1"/>
    <col min="4650" max="4875" width="8.875" style="420"/>
    <col min="4876" max="4876" width="8.5" style="420" customWidth="1"/>
    <col min="4877" max="4877" width="23.375" style="420" customWidth="1"/>
    <col min="4878" max="4878" width="8.5" style="420" customWidth="1"/>
    <col min="4879" max="4890" width="8.75" style="420" customWidth="1"/>
    <col min="4891" max="4891" width="9.375" style="420" customWidth="1"/>
    <col min="4892" max="4892" width="17.125" style="420" customWidth="1"/>
    <col min="4893" max="4893" width="12.5" style="420" customWidth="1"/>
    <col min="4894" max="4905" width="10" style="420" customWidth="1"/>
    <col min="4906" max="5131" width="8.875" style="420"/>
    <col min="5132" max="5132" width="8.5" style="420" customWidth="1"/>
    <col min="5133" max="5133" width="23.375" style="420" customWidth="1"/>
    <col min="5134" max="5134" width="8.5" style="420" customWidth="1"/>
    <col min="5135" max="5146" width="8.75" style="420" customWidth="1"/>
    <col min="5147" max="5147" width="9.375" style="420" customWidth="1"/>
    <col min="5148" max="5148" width="17.125" style="420" customWidth="1"/>
    <col min="5149" max="5149" width="12.5" style="420" customWidth="1"/>
    <col min="5150" max="5161" width="10" style="420" customWidth="1"/>
    <col min="5162" max="5387" width="8.875" style="420"/>
    <col min="5388" max="5388" width="8.5" style="420" customWidth="1"/>
    <col min="5389" max="5389" width="23.375" style="420" customWidth="1"/>
    <col min="5390" max="5390" width="8.5" style="420" customWidth="1"/>
    <col min="5391" max="5402" width="8.75" style="420" customWidth="1"/>
    <col min="5403" max="5403" width="9.375" style="420" customWidth="1"/>
    <col min="5404" max="5404" width="17.125" style="420" customWidth="1"/>
    <col min="5405" max="5405" width="12.5" style="420" customWidth="1"/>
    <col min="5406" max="5417" width="10" style="420" customWidth="1"/>
    <col min="5418" max="5643" width="8.875" style="420"/>
    <col min="5644" max="5644" width="8.5" style="420" customWidth="1"/>
    <col min="5645" max="5645" width="23.375" style="420" customWidth="1"/>
    <col min="5646" max="5646" width="8.5" style="420" customWidth="1"/>
    <col min="5647" max="5658" width="8.75" style="420" customWidth="1"/>
    <col min="5659" max="5659" width="9.375" style="420" customWidth="1"/>
    <col min="5660" max="5660" width="17.125" style="420" customWidth="1"/>
    <col min="5661" max="5661" width="12.5" style="420" customWidth="1"/>
    <col min="5662" max="5673" width="10" style="420" customWidth="1"/>
    <col min="5674" max="5899" width="8.875" style="420"/>
    <col min="5900" max="5900" width="8.5" style="420" customWidth="1"/>
    <col min="5901" max="5901" width="23.375" style="420" customWidth="1"/>
    <col min="5902" max="5902" width="8.5" style="420" customWidth="1"/>
    <col min="5903" max="5914" width="8.75" style="420" customWidth="1"/>
    <col min="5915" max="5915" width="9.375" style="420" customWidth="1"/>
    <col min="5916" max="5916" width="17.125" style="420" customWidth="1"/>
    <col min="5917" max="5917" width="12.5" style="420" customWidth="1"/>
    <col min="5918" max="5929" width="10" style="420" customWidth="1"/>
    <col min="5930" max="6155" width="8.875" style="420"/>
    <col min="6156" max="6156" width="8.5" style="420" customWidth="1"/>
    <col min="6157" max="6157" width="23.375" style="420" customWidth="1"/>
    <col min="6158" max="6158" width="8.5" style="420" customWidth="1"/>
    <col min="6159" max="6170" width="8.75" style="420" customWidth="1"/>
    <col min="6171" max="6171" width="9.375" style="420" customWidth="1"/>
    <col min="6172" max="6172" width="17.125" style="420" customWidth="1"/>
    <col min="6173" max="6173" width="12.5" style="420" customWidth="1"/>
    <col min="6174" max="6185" width="10" style="420" customWidth="1"/>
    <col min="6186" max="6411" width="8.875" style="420"/>
    <col min="6412" max="6412" width="8.5" style="420" customWidth="1"/>
    <col min="6413" max="6413" width="23.375" style="420" customWidth="1"/>
    <col min="6414" max="6414" width="8.5" style="420" customWidth="1"/>
    <col min="6415" max="6426" width="8.75" style="420" customWidth="1"/>
    <col min="6427" max="6427" width="9.375" style="420" customWidth="1"/>
    <col min="6428" max="6428" width="17.125" style="420" customWidth="1"/>
    <col min="6429" max="6429" width="12.5" style="420" customWidth="1"/>
    <col min="6430" max="6441" width="10" style="420" customWidth="1"/>
    <col min="6442" max="6667" width="8.875" style="420"/>
    <col min="6668" max="6668" width="8.5" style="420" customWidth="1"/>
    <col min="6669" max="6669" width="23.375" style="420" customWidth="1"/>
    <col min="6670" max="6670" width="8.5" style="420" customWidth="1"/>
    <col min="6671" max="6682" width="8.75" style="420" customWidth="1"/>
    <col min="6683" max="6683" width="9.375" style="420" customWidth="1"/>
    <col min="6684" max="6684" width="17.125" style="420" customWidth="1"/>
    <col min="6685" max="6685" width="12.5" style="420" customWidth="1"/>
    <col min="6686" max="6697" width="10" style="420" customWidth="1"/>
    <col min="6698" max="6923" width="8.875" style="420"/>
    <col min="6924" max="6924" width="8.5" style="420" customWidth="1"/>
    <col min="6925" max="6925" width="23.375" style="420" customWidth="1"/>
    <col min="6926" max="6926" width="8.5" style="420" customWidth="1"/>
    <col min="6927" max="6938" width="8.75" style="420" customWidth="1"/>
    <col min="6939" max="6939" width="9.375" style="420" customWidth="1"/>
    <col min="6940" max="6940" width="17.125" style="420" customWidth="1"/>
    <col min="6941" max="6941" width="12.5" style="420" customWidth="1"/>
    <col min="6942" max="6953" width="10" style="420" customWidth="1"/>
    <col min="6954" max="7179" width="8.875" style="420"/>
    <col min="7180" max="7180" width="8.5" style="420" customWidth="1"/>
    <col min="7181" max="7181" width="23.375" style="420" customWidth="1"/>
    <col min="7182" max="7182" width="8.5" style="420" customWidth="1"/>
    <col min="7183" max="7194" width="8.75" style="420" customWidth="1"/>
    <col min="7195" max="7195" width="9.375" style="420" customWidth="1"/>
    <col min="7196" max="7196" width="17.125" style="420" customWidth="1"/>
    <col min="7197" max="7197" width="12.5" style="420" customWidth="1"/>
    <col min="7198" max="7209" width="10" style="420" customWidth="1"/>
    <col min="7210" max="7435" width="8.875" style="420"/>
    <col min="7436" max="7436" width="8.5" style="420" customWidth="1"/>
    <col min="7437" max="7437" width="23.375" style="420" customWidth="1"/>
    <col min="7438" max="7438" width="8.5" style="420" customWidth="1"/>
    <col min="7439" max="7450" width="8.75" style="420" customWidth="1"/>
    <col min="7451" max="7451" width="9.375" style="420" customWidth="1"/>
    <col min="7452" max="7452" width="17.125" style="420" customWidth="1"/>
    <col min="7453" max="7453" width="12.5" style="420" customWidth="1"/>
    <col min="7454" max="7465" width="10" style="420" customWidth="1"/>
    <col min="7466" max="7691" width="8.875" style="420"/>
    <col min="7692" max="7692" width="8.5" style="420" customWidth="1"/>
    <col min="7693" max="7693" width="23.375" style="420" customWidth="1"/>
    <col min="7694" max="7694" width="8.5" style="420" customWidth="1"/>
    <col min="7695" max="7706" width="8.75" style="420" customWidth="1"/>
    <col min="7707" max="7707" width="9.375" style="420" customWidth="1"/>
    <col min="7708" max="7708" width="17.125" style="420" customWidth="1"/>
    <col min="7709" max="7709" width="12.5" style="420" customWidth="1"/>
    <col min="7710" max="7721" width="10" style="420" customWidth="1"/>
    <col min="7722" max="7947" width="8.875" style="420"/>
    <col min="7948" max="7948" width="8.5" style="420" customWidth="1"/>
    <col min="7949" max="7949" width="23.375" style="420" customWidth="1"/>
    <col min="7950" max="7950" width="8.5" style="420" customWidth="1"/>
    <col min="7951" max="7962" width="8.75" style="420" customWidth="1"/>
    <col min="7963" max="7963" width="9.375" style="420" customWidth="1"/>
    <col min="7964" max="7964" width="17.125" style="420" customWidth="1"/>
    <col min="7965" max="7965" width="12.5" style="420" customWidth="1"/>
    <col min="7966" max="7977" width="10" style="420" customWidth="1"/>
    <col min="7978" max="8203" width="8.875" style="420"/>
    <col min="8204" max="8204" width="8.5" style="420" customWidth="1"/>
    <col min="8205" max="8205" width="23.375" style="420" customWidth="1"/>
    <col min="8206" max="8206" width="8.5" style="420" customWidth="1"/>
    <col min="8207" max="8218" width="8.75" style="420" customWidth="1"/>
    <col min="8219" max="8219" width="9.375" style="420" customWidth="1"/>
    <col min="8220" max="8220" width="17.125" style="420" customWidth="1"/>
    <col min="8221" max="8221" width="12.5" style="420" customWidth="1"/>
    <col min="8222" max="8233" width="10" style="420" customWidth="1"/>
    <col min="8234" max="8459" width="8.875" style="420"/>
    <col min="8460" max="8460" width="8.5" style="420" customWidth="1"/>
    <col min="8461" max="8461" width="23.375" style="420" customWidth="1"/>
    <col min="8462" max="8462" width="8.5" style="420" customWidth="1"/>
    <col min="8463" max="8474" width="8.75" style="420" customWidth="1"/>
    <col min="8475" max="8475" width="9.375" style="420" customWidth="1"/>
    <col min="8476" max="8476" width="17.125" style="420" customWidth="1"/>
    <col min="8477" max="8477" width="12.5" style="420" customWidth="1"/>
    <col min="8478" max="8489" width="10" style="420" customWidth="1"/>
    <col min="8490" max="8715" width="8.875" style="420"/>
    <col min="8716" max="8716" width="8.5" style="420" customWidth="1"/>
    <col min="8717" max="8717" width="23.375" style="420" customWidth="1"/>
    <col min="8718" max="8718" width="8.5" style="420" customWidth="1"/>
    <col min="8719" max="8730" width="8.75" style="420" customWidth="1"/>
    <col min="8731" max="8731" width="9.375" style="420" customWidth="1"/>
    <col min="8732" max="8732" width="17.125" style="420" customWidth="1"/>
    <col min="8733" max="8733" width="12.5" style="420" customWidth="1"/>
    <col min="8734" max="8745" width="10" style="420" customWidth="1"/>
    <col min="8746" max="8971" width="8.875" style="420"/>
    <col min="8972" max="8972" width="8.5" style="420" customWidth="1"/>
    <col min="8973" max="8973" width="23.375" style="420" customWidth="1"/>
    <col min="8974" max="8974" width="8.5" style="420" customWidth="1"/>
    <col min="8975" max="8986" width="8.75" style="420" customWidth="1"/>
    <col min="8987" max="8987" width="9.375" style="420" customWidth="1"/>
    <col min="8988" max="8988" width="17.125" style="420" customWidth="1"/>
    <col min="8989" max="8989" width="12.5" style="420" customWidth="1"/>
    <col min="8990" max="9001" width="10" style="420" customWidth="1"/>
    <col min="9002" max="9227" width="8.875" style="420"/>
    <col min="9228" max="9228" width="8.5" style="420" customWidth="1"/>
    <col min="9229" max="9229" width="23.375" style="420" customWidth="1"/>
    <col min="9230" max="9230" width="8.5" style="420" customWidth="1"/>
    <col min="9231" max="9242" width="8.75" style="420" customWidth="1"/>
    <col min="9243" max="9243" width="9.375" style="420" customWidth="1"/>
    <col min="9244" max="9244" width="17.125" style="420" customWidth="1"/>
    <col min="9245" max="9245" width="12.5" style="420" customWidth="1"/>
    <col min="9246" max="9257" width="10" style="420" customWidth="1"/>
    <col min="9258" max="9483" width="8.875" style="420"/>
    <col min="9484" max="9484" width="8.5" style="420" customWidth="1"/>
    <col min="9485" max="9485" width="23.375" style="420" customWidth="1"/>
    <col min="9486" max="9486" width="8.5" style="420" customWidth="1"/>
    <col min="9487" max="9498" width="8.75" style="420" customWidth="1"/>
    <col min="9499" max="9499" width="9.375" style="420" customWidth="1"/>
    <col min="9500" max="9500" width="17.125" style="420" customWidth="1"/>
    <col min="9501" max="9501" width="12.5" style="420" customWidth="1"/>
    <col min="9502" max="9513" width="10" style="420" customWidth="1"/>
    <col min="9514" max="9739" width="8.875" style="420"/>
    <col min="9740" max="9740" width="8.5" style="420" customWidth="1"/>
    <col min="9741" max="9741" width="23.375" style="420" customWidth="1"/>
    <col min="9742" max="9742" width="8.5" style="420" customWidth="1"/>
    <col min="9743" max="9754" width="8.75" style="420" customWidth="1"/>
    <col min="9755" max="9755" width="9.375" style="420" customWidth="1"/>
    <col min="9756" max="9756" width="17.125" style="420" customWidth="1"/>
    <col min="9757" max="9757" width="12.5" style="420" customWidth="1"/>
    <col min="9758" max="9769" width="10" style="420" customWidth="1"/>
    <col min="9770" max="9995" width="8.875" style="420"/>
    <col min="9996" max="9996" width="8.5" style="420" customWidth="1"/>
    <col min="9997" max="9997" width="23.375" style="420" customWidth="1"/>
    <col min="9998" max="9998" width="8.5" style="420" customWidth="1"/>
    <col min="9999" max="10010" width="8.75" style="420" customWidth="1"/>
    <col min="10011" max="10011" width="9.375" style="420" customWidth="1"/>
    <col min="10012" max="10012" width="17.125" style="420" customWidth="1"/>
    <col min="10013" max="10013" width="12.5" style="420" customWidth="1"/>
    <col min="10014" max="10025" width="10" style="420" customWidth="1"/>
    <col min="10026" max="10251" width="8.875" style="420"/>
    <col min="10252" max="10252" width="8.5" style="420" customWidth="1"/>
    <col min="10253" max="10253" width="23.375" style="420" customWidth="1"/>
    <col min="10254" max="10254" width="8.5" style="420" customWidth="1"/>
    <col min="10255" max="10266" width="8.75" style="420" customWidth="1"/>
    <col min="10267" max="10267" width="9.375" style="420" customWidth="1"/>
    <col min="10268" max="10268" width="17.125" style="420" customWidth="1"/>
    <col min="10269" max="10269" width="12.5" style="420" customWidth="1"/>
    <col min="10270" max="10281" width="10" style="420" customWidth="1"/>
    <col min="10282" max="10507" width="8.875" style="420"/>
    <col min="10508" max="10508" width="8.5" style="420" customWidth="1"/>
    <col min="10509" max="10509" width="23.375" style="420" customWidth="1"/>
    <col min="10510" max="10510" width="8.5" style="420" customWidth="1"/>
    <col min="10511" max="10522" width="8.75" style="420" customWidth="1"/>
    <col min="10523" max="10523" width="9.375" style="420" customWidth="1"/>
    <col min="10524" max="10524" width="17.125" style="420" customWidth="1"/>
    <col min="10525" max="10525" width="12.5" style="420" customWidth="1"/>
    <col min="10526" max="10537" width="10" style="420" customWidth="1"/>
    <col min="10538" max="10763" width="8.875" style="420"/>
    <col min="10764" max="10764" width="8.5" style="420" customWidth="1"/>
    <col min="10765" max="10765" width="23.375" style="420" customWidth="1"/>
    <col min="10766" max="10766" width="8.5" style="420" customWidth="1"/>
    <col min="10767" max="10778" width="8.75" style="420" customWidth="1"/>
    <col min="10779" max="10779" width="9.375" style="420" customWidth="1"/>
    <col min="10780" max="10780" width="17.125" style="420" customWidth="1"/>
    <col min="10781" max="10781" width="12.5" style="420" customWidth="1"/>
    <col min="10782" max="10793" width="10" style="420" customWidth="1"/>
    <col min="10794" max="11019" width="8.875" style="420"/>
    <col min="11020" max="11020" width="8.5" style="420" customWidth="1"/>
    <col min="11021" max="11021" width="23.375" style="420" customWidth="1"/>
    <col min="11022" max="11022" width="8.5" style="420" customWidth="1"/>
    <col min="11023" max="11034" width="8.75" style="420" customWidth="1"/>
    <col min="11035" max="11035" width="9.375" style="420" customWidth="1"/>
    <col min="11036" max="11036" width="17.125" style="420" customWidth="1"/>
    <col min="11037" max="11037" width="12.5" style="420" customWidth="1"/>
    <col min="11038" max="11049" width="10" style="420" customWidth="1"/>
    <col min="11050" max="11275" width="8.875" style="420"/>
    <col min="11276" max="11276" width="8.5" style="420" customWidth="1"/>
    <col min="11277" max="11277" width="23.375" style="420" customWidth="1"/>
    <col min="11278" max="11278" width="8.5" style="420" customWidth="1"/>
    <col min="11279" max="11290" width="8.75" style="420" customWidth="1"/>
    <col min="11291" max="11291" width="9.375" style="420" customWidth="1"/>
    <col min="11292" max="11292" width="17.125" style="420" customWidth="1"/>
    <col min="11293" max="11293" width="12.5" style="420" customWidth="1"/>
    <col min="11294" max="11305" width="10" style="420" customWidth="1"/>
    <col min="11306" max="11531" width="8.875" style="420"/>
    <col min="11532" max="11532" width="8.5" style="420" customWidth="1"/>
    <col min="11533" max="11533" width="23.375" style="420" customWidth="1"/>
    <col min="11534" max="11534" width="8.5" style="420" customWidth="1"/>
    <col min="11535" max="11546" width="8.75" style="420" customWidth="1"/>
    <col min="11547" max="11547" width="9.375" style="420" customWidth="1"/>
    <col min="11548" max="11548" width="17.125" style="420" customWidth="1"/>
    <col min="11549" max="11549" width="12.5" style="420" customWidth="1"/>
    <col min="11550" max="11561" width="10" style="420" customWidth="1"/>
    <col min="11562" max="11787" width="8.875" style="420"/>
    <col min="11788" max="11788" width="8.5" style="420" customWidth="1"/>
    <col min="11789" max="11789" width="23.375" style="420" customWidth="1"/>
    <col min="11790" max="11790" width="8.5" style="420" customWidth="1"/>
    <col min="11791" max="11802" width="8.75" style="420" customWidth="1"/>
    <col min="11803" max="11803" width="9.375" style="420" customWidth="1"/>
    <col min="11804" max="11804" width="17.125" style="420" customWidth="1"/>
    <col min="11805" max="11805" width="12.5" style="420" customWidth="1"/>
    <col min="11806" max="11817" width="10" style="420" customWidth="1"/>
    <col min="11818" max="12043" width="8.875" style="420"/>
    <col min="12044" max="12044" width="8.5" style="420" customWidth="1"/>
    <col min="12045" max="12045" width="23.375" style="420" customWidth="1"/>
    <col min="12046" max="12046" width="8.5" style="420" customWidth="1"/>
    <col min="12047" max="12058" width="8.75" style="420" customWidth="1"/>
    <col min="12059" max="12059" width="9.375" style="420" customWidth="1"/>
    <col min="12060" max="12060" width="17.125" style="420" customWidth="1"/>
    <col min="12061" max="12061" width="12.5" style="420" customWidth="1"/>
    <col min="12062" max="12073" width="10" style="420" customWidth="1"/>
    <col min="12074" max="12299" width="8.875" style="420"/>
    <col min="12300" max="12300" width="8.5" style="420" customWidth="1"/>
    <col min="12301" max="12301" width="23.375" style="420" customWidth="1"/>
    <col min="12302" max="12302" width="8.5" style="420" customWidth="1"/>
    <col min="12303" max="12314" width="8.75" style="420" customWidth="1"/>
    <col min="12315" max="12315" width="9.375" style="420" customWidth="1"/>
    <col min="12316" max="12316" width="17.125" style="420" customWidth="1"/>
    <col min="12317" max="12317" width="12.5" style="420" customWidth="1"/>
    <col min="12318" max="12329" width="10" style="420" customWidth="1"/>
    <col min="12330" max="12555" width="8.875" style="420"/>
    <col min="12556" max="12556" width="8.5" style="420" customWidth="1"/>
    <col min="12557" max="12557" width="23.375" style="420" customWidth="1"/>
    <col min="12558" max="12558" width="8.5" style="420" customWidth="1"/>
    <col min="12559" max="12570" width="8.75" style="420" customWidth="1"/>
    <col min="12571" max="12571" width="9.375" style="420" customWidth="1"/>
    <col min="12572" max="12572" width="17.125" style="420" customWidth="1"/>
    <col min="12573" max="12573" width="12.5" style="420" customWidth="1"/>
    <col min="12574" max="12585" width="10" style="420" customWidth="1"/>
    <col min="12586" max="12811" width="8.875" style="420"/>
    <col min="12812" max="12812" width="8.5" style="420" customWidth="1"/>
    <col min="12813" max="12813" width="23.375" style="420" customWidth="1"/>
    <col min="12814" max="12814" width="8.5" style="420" customWidth="1"/>
    <col min="12815" max="12826" width="8.75" style="420" customWidth="1"/>
    <col min="12827" max="12827" width="9.375" style="420" customWidth="1"/>
    <col min="12828" max="12828" width="17.125" style="420" customWidth="1"/>
    <col min="12829" max="12829" width="12.5" style="420" customWidth="1"/>
    <col min="12830" max="12841" width="10" style="420" customWidth="1"/>
    <col min="12842" max="13067" width="8.875" style="420"/>
    <col min="13068" max="13068" width="8.5" style="420" customWidth="1"/>
    <col min="13069" max="13069" width="23.375" style="420" customWidth="1"/>
    <col min="13070" max="13070" width="8.5" style="420" customWidth="1"/>
    <col min="13071" max="13082" width="8.75" style="420" customWidth="1"/>
    <col min="13083" max="13083" width="9.375" style="420" customWidth="1"/>
    <col min="13084" max="13084" width="17.125" style="420" customWidth="1"/>
    <col min="13085" max="13085" width="12.5" style="420" customWidth="1"/>
    <col min="13086" max="13097" width="10" style="420" customWidth="1"/>
    <col min="13098" max="13323" width="8.875" style="420"/>
    <col min="13324" max="13324" width="8.5" style="420" customWidth="1"/>
    <col min="13325" max="13325" width="23.375" style="420" customWidth="1"/>
    <col min="13326" max="13326" width="8.5" style="420" customWidth="1"/>
    <col min="13327" max="13338" width="8.75" style="420" customWidth="1"/>
    <col min="13339" max="13339" width="9.375" style="420" customWidth="1"/>
    <col min="13340" max="13340" width="17.125" style="420" customWidth="1"/>
    <col min="13341" max="13341" width="12.5" style="420" customWidth="1"/>
    <col min="13342" max="13353" width="10" style="420" customWidth="1"/>
    <col min="13354" max="13579" width="8.875" style="420"/>
    <col min="13580" max="13580" width="8.5" style="420" customWidth="1"/>
    <col min="13581" max="13581" width="23.375" style="420" customWidth="1"/>
    <col min="13582" max="13582" width="8.5" style="420" customWidth="1"/>
    <col min="13583" max="13594" width="8.75" style="420" customWidth="1"/>
    <col min="13595" max="13595" width="9.375" style="420" customWidth="1"/>
    <col min="13596" max="13596" width="17.125" style="420" customWidth="1"/>
    <col min="13597" max="13597" width="12.5" style="420" customWidth="1"/>
    <col min="13598" max="13609" width="10" style="420" customWidth="1"/>
    <col min="13610" max="13835" width="8.875" style="420"/>
    <col min="13836" max="13836" width="8.5" style="420" customWidth="1"/>
    <col min="13837" max="13837" width="23.375" style="420" customWidth="1"/>
    <col min="13838" max="13838" width="8.5" style="420" customWidth="1"/>
    <col min="13839" max="13850" width="8.75" style="420" customWidth="1"/>
    <col min="13851" max="13851" width="9.375" style="420" customWidth="1"/>
    <col min="13852" max="13852" width="17.125" style="420" customWidth="1"/>
    <col min="13853" max="13853" width="12.5" style="420" customWidth="1"/>
    <col min="13854" max="13865" width="10" style="420" customWidth="1"/>
    <col min="13866" max="14091" width="8.875" style="420"/>
    <col min="14092" max="14092" width="8.5" style="420" customWidth="1"/>
    <col min="14093" max="14093" width="23.375" style="420" customWidth="1"/>
    <col min="14094" max="14094" width="8.5" style="420" customWidth="1"/>
    <col min="14095" max="14106" width="8.75" style="420" customWidth="1"/>
    <col min="14107" max="14107" width="9.375" style="420" customWidth="1"/>
    <col min="14108" max="14108" width="17.125" style="420" customWidth="1"/>
    <col min="14109" max="14109" width="12.5" style="420" customWidth="1"/>
    <col min="14110" max="14121" width="10" style="420" customWidth="1"/>
    <col min="14122" max="14347" width="8.875" style="420"/>
    <col min="14348" max="14348" width="8.5" style="420" customWidth="1"/>
    <col min="14349" max="14349" width="23.375" style="420" customWidth="1"/>
    <col min="14350" max="14350" width="8.5" style="420" customWidth="1"/>
    <col min="14351" max="14362" width="8.75" style="420" customWidth="1"/>
    <col min="14363" max="14363" width="9.375" style="420" customWidth="1"/>
    <col min="14364" max="14364" width="17.125" style="420" customWidth="1"/>
    <col min="14365" max="14365" width="12.5" style="420" customWidth="1"/>
    <col min="14366" max="14377" width="10" style="420" customWidth="1"/>
    <col min="14378" max="14603" width="8.875" style="420"/>
    <col min="14604" max="14604" width="8.5" style="420" customWidth="1"/>
    <col min="14605" max="14605" width="23.375" style="420" customWidth="1"/>
    <col min="14606" max="14606" width="8.5" style="420" customWidth="1"/>
    <col min="14607" max="14618" width="8.75" style="420" customWidth="1"/>
    <col min="14619" max="14619" width="9.375" style="420" customWidth="1"/>
    <col min="14620" max="14620" width="17.125" style="420" customWidth="1"/>
    <col min="14621" max="14621" width="12.5" style="420" customWidth="1"/>
    <col min="14622" max="14633" width="10" style="420" customWidth="1"/>
    <col min="14634" max="14859" width="8.875" style="420"/>
    <col min="14860" max="14860" width="8.5" style="420" customWidth="1"/>
    <col min="14861" max="14861" width="23.375" style="420" customWidth="1"/>
    <col min="14862" max="14862" width="8.5" style="420" customWidth="1"/>
    <col min="14863" max="14874" width="8.75" style="420" customWidth="1"/>
    <col min="14875" max="14875" width="9.375" style="420" customWidth="1"/>
    <col min="14876" max="14876" width="17.125" style="420" customWidth="1"/>
    <col min="14877" max="14877" width="12.5" style="420" customWidth="1"/>
    <col min="14878" max="14889" width="10" style="420" customWidth="1"/>
    <col min="14890" max="15115" width="8.875" style="420"/>
    <col min="15116" max="15116" width="8.5" style="420" customWidth="1"/>
    <col min="15117" max="15117" width="23.375" style="420" customWidth="1"/>
    <col min="15118" max="15118" width="8.5" style="420" customWidth="1"/>
    <col min="15119" max="15130" width="8.75" style="420" customWidth="1"/>
    <col min="15131" max="15131" width="9.375" style="420" customWidth="1"/>
    <col min="15132" max="15132" width="17.125" style="420" customWidth="1"/>
    <col min="15133" max="15133" width="12.5" style="420" customWidth="1"/>
    <col min="15134" max="15145" width="10" style="420" customWidth="1"/>
    <col min="15146" max="15371" width="8.875" style="420"/>
    <col min="15372" max="15372" width="8.5" style="420" customWidth="1"/>
    <col min="15373" max="15373" width="23.375" style="420" customWidth="1"/>
    <col min="15374" max="15374" width="8.5" style="420" customWidth="1"/>
    <col min="15375" max="15386" width="8.75" style="420" customWidth="1"/>
    <col min="15387" max="15387" width="9.375" style="420" customWidth="1"/>
    <col min="15388" max="15388" width="17.125" style="420" customWidth="1"/>
    <col min="15389" max="15389" width="12.5" style="420" customWidth="1"/>
    <col min="15390" max="15401" width="10" style="420" customWidth="1"/>
    <col min="15402" max="15627" width="8.875" style="420"/>
    <col min="15628" max="15628" width="8.5" style="420" customWidth="1"/>
    <col min="15629" max="15629" width="23.375" style="420" customWidth="1"/>
    <col min="15630" max="15630" width="8.5" style="420" customWidth="1"/>
    <col min="15631" max="15642" width="8.75" style="420" customWidth="1"/>
    <col min="15643" max="15643" width="9.375" style="420" customWidth="1"/>
    <col min="15644" max="15644" width="17.125" style="420" customWidth="1"/>
    <col min="15645" max="15645" width="12.5" style="420" customWidth="1"/>
    <col min="15646" max="15657" width="10" style="420" customWidth="1"/>
    <col min="15658" max="15883" width="8.875" style="420"/>
    <col min="15884" max="15884" width="8.5" style="420" customWidth="1"/>
    <col min="15885" max="15885" width="23.375" style="420" customWidth="1"/>
    <col min="15886" max="15886" width="8.5" style="420" customWidth="1"/>
    <col min="15887" max="15898" width="8.75" style="420" customWidth="1"/>
    <col min="15899" max="15899" width="9.375" style="420" customWidth="1"/>
    <col min="15900" max="15900" width="17.125" style="420" customWidth="1"/>
    <col min="15901" max="15901" width="12.5" style="420" customWidth="1"/>
    <col min="15902" max="15913" width="10" style="420" customWidth="1"/>
    <col min="15914" max="16139" width="8.875" style="420"/>
    <col min="16140" max="16140" width="8.5" style="420" customWidth="1"/>
    <col min="16141" max="16141" width="23.375" style="420" customWidth="1"/>
    <col min="16142" max="16142" width="8.5" style="420" customWidth="1"/>
    <col min="16143" max="16154" width="8.75" style="420" customWidth="1"/>
    <col min="16155" max="16155" width="9.375" style="420" customWidth="1"/>
    <col min="16156" max="16156" width="17.125" style="420" customWidth="1"/>
    <col min="16157" max="16157" width="12.5" style="420" customWidth="1"/>
    <col min="16158" max="16169" width="10" style="420" customWidth="1"/>
    <col min="16170" max="16384" width="8.875" style="420"/>
  </cols>
  <sheetData>
    <row r="1" spans="1:43" ht="20.25">
      <c r="A1" s="242" t="s">
        <v>1253</v>
      </c>
    </row>
    <row r="2" spans="1:43" ht="13.5">
      <c r="A2" s="577" t="s">
        <v>1266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</row>
    <row r="3" spans="1:43" ht="12.75" customHeight="1">
      <c r="A3" s="577"/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2"/>
      <c r="AI3" s="522"/>
      <c r="AJ3" s="522"/>
      <c r="AK3" s="522"/>
      <c r="AL3" s="522"/>
      <c r="AM3" s="522"/>
      <c r="AN3" s="522"/>
      <c r="AO3" s="522"/>
      <c r="AP3" s="522"/>
      <c r="AQ3" s="522"/>
    </row>
    <row r="4" spans="1:43" ht="12" customHeight="1">
      <c r="A4" s="577"/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2"/>
    </row>
    <row r="5" spans="1:43" s="238" customFormat="1" ht="12" customHeight="1">
      <c r="A5" s="557" t="s">
        <v>1247</v>
      </c>
      <c r="B5" s="557" t="s">
        <v>1248</v>
      </c>
      <c r="C5" s="568" t="s">
        <v>1254</v>
      </c>
      <c r="D5" s="563" t="s">
        <v>600</v>
      </c>
      <c r="E5" s="563"/>
      <c r="F5" s="563"/>
      <c r="G5" s="563"/>
      <c r="H5" s="563"/>
      <c r="I5" s="563"/>
      <c r="J5" s="563"/>
      <c r="K5" s="563" t="s">
        <v>601</v>
      </c>
      <c r="L5" s="563"/>
      <c r="M5" s="563"/>
      <c r="N5" s="563"/>
      <c r="O5" s="563"/>
      <c r="P5" s="563"/>
      <c r="Q5" s="563"/>
      <c r="R5" s="563" t="s">
        <v>602</v>
      </c>
      <c r="S5" s="563"/>
      <c r="T5" s="563"/>
      <c r="U5" s="563"/>
      <c r="V5" s="563"/>
      <c r="W5" s="563"/>
      <c r="X5" s="563"/>
      <c r="Y5" s="578" t="s">
        <v>603</v>
      </c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8"/>
      <c r="AN5" s="578"/>
      <c r="AO5" s="578"/>
      <c r="AP5" s="578"/>
      <c r="AQ5" s="574" t="s">
        <v>604</v>
      </c>
    </row>
    <row r="6" spans="1:43" s="238" customFormat="1" ht="12" customHeight="1">
      <c r="A6" s="557"/>
      <c r="B6" s="557"/>
      <c r="C6" s="568"/>
      <c r="D6" s="563"/>
      <c r="E6" s="563"/>
      <c r="F6" s="563"/>
      <c r="G6" s="563"/>
      <c r="H6" s="563"/>
      <c r="I6" s="563"/>
      <c r="J6" s="563"/>
      <c r="K6" s="563" t="s">
        <v>605</v>
      </c>
      <c r="L6" s="563"/>
      <c r="M6" s="563"/>
      <c r="N6" s="563"/>
      <c r="O6" s="563" t="s">
        <v>510</v>
      </c>
      <c r="P6" s="563"/>
      <c r="Q6" s="563"/>
      <c r="R6" s="563"/>
      <c r="S6" s="563"/>
      <c r="T6" s="563"/>
      <c r="U6" s="563"/>
      <c r="V6" s="563"/>
      <c r="W6" s="563"/>
      <c r="X6" s="563"/>
      <c r="Y6" s="578"/>
      <c r="Z6" s="578"/>
      <c r="AA6" s="578"/>
      <c r="AB6" s="578"/>
      <c r="AC6" s="578"/>
      <c r="AD6" s="578"/>
      <c r="AE6" s="578"/>
      <c r="AF6" s="578"/>
      <c r="AG6" s="578"/>
      <c r="AH6" s="578"/>
      <c r="AI6" s="578"/>
      <c r="AJ6" s="578"/>
      <c r="AK6" s="578"/>
      <c r="AL6" s="578"/>
      <c r="AM6" s="578"/>
      <c r="AN6" s="578"/>
      <c r="AO6" s="578"/>
      <c r="AP6" s="578"/>
      <c r="AQ6" s="575"/>
    </row>
    <row r="7" spans="1:43" s="238" customFormat="1" ht="69" customHeight="1">
      <c r="A7" s="557"/>
      <c r="B7" s="557"/>
      <c r="C7" s="568"/>
      <c r="D7" s="563" t="s">
        <v>606</v>
      </c>
      <c r="E7" s="562" t="s">
        <v>607</v>
      </c>
      <c r="F7" s="562" t="s">
        <v>608</v>
      </c>
      <c r="G7" s="562" t="s">
        <v>609</v>
      </c>
      <c r="H7" s="464" t="s">
        <v>610</v>
      </c>
      <c r="I7" s="465"/>
      <c r="J7" s="466"/>
      <c r="K7" s="563" t="s">
        <v>606</v>
      </c>
      <c r="L7" s="562" t="s">
        <v>607</v>
      </c>
      <c r="M7" s="562" t="s">
        <v>608</v>
      </c>
      <c r="N7" s="562" t="s">
        <v>609</v>
      </c>
      <c r="O7" s="464" t="s">
        <v>610</v>
      </c>
      <c r="P7" s="465"/>
      <c r="Q7" s="466"/>
      <c r="R7" s="563" t="s">
        <v>606</v>
      </c>
      <c r="S7" s="562" t="s">
        <v>607</v>
      </c>
      <c r="T7" s="562" t="s">
        <v>608</v>
      </c>
      <c r="U7" s="562" t="s">
        <v>609</v>
      </c>
      <c r="V7" s="464" t="s">
        <v>610</v>
      </c>
      <c r="W7" s="465"/>
      <c r="X7" s="466"/>
      <c r="Y7" s="563" t="s">
        <v>611</v>
      </c>
      <c r="Z7" s="563" t="s">
        <v>612</v>
      </c>
      <c r="AA7" s="562" t="s">
        <v>607</v>
      </c>
      <c r="AB7" s="562"/>
      <c r="AC7" s="562"/>
      <c r="AD7" s="562"/>
      <c r="AE7" s="562" t="s">
        <v>613</v>
      </c>
      <c r="AF7" s="562"/>
      <c r="AG7" s="562"/>
      <c r="AH7" s="562" t="s">
        <v>609</v>
      </c>
      <c r="AI7" s="562"/>
      <c r="AJ7" s="562"/>
      <c r="AK7" s="562" t="s">
        <v>416</v>
      </c>
      <c r="AL7" s="562"/>
      <c r="AM7" s="562" t="s">
        <v>417</v>
      </c>
      <c r="AN7" s="562"/>
      <c r="AO7" s="562"/>
      <c r="AP7" s="562" t="s">
        <v>614</v>
      </c>
      <c r="AQ7" s="576"/>
    </row>
    <row r="8" spans="1:43" s="238" customFormat="1" ht="30.75" customHeight="1">
      <c r="A8" s="557"/>
      <c r="B8" s="557"/>
      <c r="C8" s="568"/>
      <c r="D8" s="563"/>
      <c r="E8" s="562"/>
      <c r="F8" s="562"/>
      <c r="G8" s="562"/>
      <c r="H8" s="566" t="s">
        <v>615</v>
      </c>
      <c r="I8" s="566" t="s">
        <v>616</v>
      </c>
      <c r="J8" s="566" t="s">
        <v>13</v>
      </c>
      <c r="K8" s="563"/>
      <c r="L8" s="562"/>
      <c r="M8" s="562"/>
      <c r="N8" s="562"/>
      <c r="O8" s="566" t="s">
        <v>615</v>
      </c>
      <c r="P8" s="566" t="s">
        <v>616</v>
      </c>
      <c r="Q8" s="566" t="s">
        <v>13</v>
      </c>
      <c r="R8" s="563"/>
      <c r="S8" s="562"/>
      <c r="T8" s="562"/>
      <c r="U8" s="562"/>
      <c r="V8" s="566" t="s">
        <v>615</v>
      </c>
      <c r="W8" s="566" t="s">
        <v>616</v>
      </c>
      <c r="X8" s="566" t="s">
        <v>13</v>
      </c>
      <c r="Y8" s="563"/>
      <c r="Z8" s="563"/>
      <c r="AA8" s="573" t="s">
        <v>13</v>
      </c>
      <c r="AB8" s="573" t="s">
        <v>617</v>
      </c>
      <c r="AC8" s="573" t="s">
        <v>509</v>
      </c>
      <c r="AD8" s="573" t="s">
        <v>618</v>
      </c>
      <c r="AE8" s="573" t="s">
        <v>13</v>
      </c>
      <c r="AF8" s="573" t="s">
        <v>617</v>
      </c>
      <c r="AG8" s="573" t="s">
        <v>509</v>
      </c>
      <c r="AH8" s="573" t="s">
        <v>13</v>
      </c>
      <c r="AI8" s="573" t="s">
        <v>617</v>
      </c>
      <c r="AJ8" s="573" t="s">
        <v>509</v>
      </c>
      <c r="AK8" s="573" t="s">
        <v>616</v>
      </c>
      <c r="AL8" s="573" t="s">
        <v>615</v>
      </c>
      <c r="AM8" s="573" t="s">
        <v>13</v>
      </c>
      <c r="AN8" s="573" t="s">
        <v>615</v>
      </c>
      <c r="AO8" s="573" t="s">
        <v>616</v>
      </c>
      <c r="AP8" s="562"/>
      <c r="AQ8" s="566" t="s">
        <v>13</v>
      </c>
    </row>
    <row r="9" spans="1:43" s="238" customFormat="1" ht="51" customHeight="1">
      <c r="A9" s="557"/>
      <c r="B9" s="557"/>
      <c r="C9" s="568"/>
      <c r="D9" s="564"/>
      <c r="E9" s="565" t="s">
        <v>619</v>
      </c>
      <c r="F9" s="564"/>
      <c r="G9" s="565"/>
      <c r="H9" s="567"/>
      <c r="I9" s="567" t="s">
        <v>620</v>
      </c>
      <c r="J9" s="567" t="s">
        <v>5</v>
      </c>
      <c r="K9" s="564"/>
      <c r="L9" s="565" t="s">
        <v>619</v>
      </c>
      <c r="M9" s="564"/>
      <c r="N9" s="565"/>
      <c r="O9" s="567"/>
      <c r="P9" s="567" t="s">
        <v>620</v>
      </c>
      <c r="Q9" s="567" t="s">
        <v>5</v>
      </c>
      <c r="R9" s="564" t="s">
        <v>621</v>
      </c>
      <c r="S9" s="565" t="s">
        <v>619</v>
      </c>
      <c r="T9" s="564"/>
      <c r="U9" s="565"/>
      <c r="V9" s="567"/>
      <c r="W9" s="567" t="s">
        <v>620</v>
      </c>
      <c r="X9" s="567" t="s">
        <v>5</v>
      </c>
      <c r="Y9" s="564"/>
      <c r="Z9" s="564"/>
      <c r="AA9" s="573" t="s">
        <v>13</v>
      </c>
      <c r="AB9" s="573" t="s">
        <v>617</v>
      </c>
      <c r="AC9" s="573" t="s">
        <v>509</v>
      </c>
      <c r="AD9" s="573" t="s">
        <v>618</v>
      </c>
      <c r="AE9" s="573" t="s">
        <v>13</v>
      </c>
      <c r="AF9" s="573" t="s">
        <v>617</v>
      </c>
      <c r="AG9" s="573" t="s">
        <v>509</v>
      </c>
      <c r="AH9" s="573" t="s">
        <v>13</v>
      </c>
      <c r="AI9" s="573" t="s">
        <v>617</v>
      </c>
      <c r="AJ9" s="573" t="s">
        <v>509</v>
      </c>
      <c r="AK9" s="573"/>
      <c r="AL9" s="573"/>
      <c r="AM9" s="573" t="s">
        <v>13</v>
      </c>
      <c r="AN9" s="573"/>
      <c r="AO9" s="573"/>
      <c r="AP9" s="562"/>
      <c r="AQ9" s="567" t="s">
        <v>13</v>
      </c>
    </row>
    <row r="10" spans="1:43" s="239" customFormat="1" ht="23.1" customHeight="1">
      <c r="A10" s="569" t="s">
        <v>431</v>
      </c>
      <c r="B10" s="570"/>
      <c r="C10" s="571"/>
      <c r="D10" s="250">
        <v>7385</v>
      </c>
      <c r="E10" s="250">
        <v>9582.48</v>
      </c>
      <c r="F10" s="250">
        <v>6210.64</v>
      </c>
      <c r="G10" s="250">
        <v>8276.91</v>
      </c>
      <c r="H10" s="250">
        <v>3371.84</v>
      </c>
      <c r="I10" s="250">
        <v>1305.57</v>
      </c>
      <c r="J10" s="250">
        <v>4677.41</v>
      </c>
      <c r="K10" s="250">
        <v>891</v>
      </c>
      <c r="L10" s="250">
        <v>475.25</v>
      </c>
      <c r="M10" s="250">
        <v>1438.62</v>
      </c>
      <c r="N10" s="250">
        <v>409.53</v>
      </c>
      <c r="O10" s="250">
        <v>-963.37</v>
      </c>
      <c r="P10" s="250">
        <v>65.72</v>
      </c>
      <c r="Q10" s="250">
        <v>-897.65</v>
      </c>
      <c r="R10" s="250">
        <v>492</v>
      </c>
      <c r="S10" s="250">
        <v>1152.8900000000001</v>
      </c>
      <c r="T10" s="250">
        <v>916.46</v>
      </c>
      <c r="U10" s="250">
        <v>1000.25</v>
      </c>
      <c r="V10" s="250">
        <v>236.43</v>
      </c>
      <c r="W10" s="250">
        <v>152.63999999999999</v>
      </c>
      <c r="X10" s="250">
        <v>389.07</v>
      </c>
      <c r="Y10" s="250">
        <v>7219</v>
      </c>
      <c r="Z10" s="250">
        <v>3496</v>
      </c>
      <c r="AA10" s="250">
        <v>1768.01</v>
      </c>
      <c r="AB10" s="250">
        <v>1060.79</v>
      </c>
      <c r="AC10" s="250">
        <v>0</v>
      </c>
      <c r="AD10" s="250">
        <v>707.22</v>
      </c>
      <c r="AE10" s="250">
        <v>1288.44</v>
      </c>
      <c r="AF10" s="250">
        <v>1288.44</v>
      </c>
      <c r="AG10" s="250">
        <v>0</v>
      </c>
      <c r="AH10" s="250">
        <v>592.30999999999995</v>
      </c>
      <c r="AI10" s="250">
        <v>592.30999999999995</v>
      </c>
      <c r="AJ10" s="250">
        <v>0</v>
      </c>
      <c r="AK10" s="250">
        <v>468.48</v>
      </c>
      <c r="AL10" s="250">
        <v>-227.65</v>
      </c>
      <c r="AM10" s="243">
        <v>0</v>
      </c>
      <c r="AN10" s="243">
        <v>0</v>
      </c>
      <c r="AO10" s="243">
        <v>0</v>
      </c>
      <c r="AP10" s="243">
        <v>1414.44</v>
      </c>
      <c r="AQ10" s="243">
        <v>0</v>
      </c>
    </row>
    <row r="11" spans="1:43" s="239" customFormat="1" ht="23.1" customHeight="1">
      <c r="A11" s="538" t="s">
        <v>153</v>
      </c>
      <c r="B11" s="404" t="s">
        <v>13</v>
      </c>
      <c r="C11" s="404"/>
      <c r="D11" s="247">
        <v>2317</v>
      </c>
      <c r="E11" s="247">
        <v>3691.68</v>
      </c>
      <c r="F11" s="247">
        <v>1855.06</v>
      </c>
      <c r="G11" s="247">
        <v>3197.9</v>
      </c>
      <c r="H11" s="247">
        <v>1836.62</v>
      </c>
      <c r="I11" s="247">
        <v>493.78</v>
      </c>
      <c r="J11" s="247">
        <v>2330.4</v>
      </c>
      <c r="K11" s="247">
        <v>230</v>
      </c>
      <c r="L11" s="247">
        <v>174.1</v>
      </c>
      <c r="M11" s="247">
        <v>527.80999999999995</v>
      </c>
      <c r="N11" s="247">
        <v>148.80000000000001</v>
      </c>
      <c r="O11" s="247">
        <v>-353.71</v>
      </c>
      <c r="P11" s="247">
        <v>25.3</v>
      </c>
      <c r="Q11" s="247">
        <v>-328.41</v>
      </c>
      <c r="R11" s="247">
        <v>17</v>
      </c>
      <c r="S11" s="247">
        <v>39.68</v>
      </c>
      <c r="T11" s="247">
        <v>50.7</v>
      </c>
      <c r="U11" s="247">
        <v>34.44</v>
      </c>
      <c r="V11" s="247">
        <v>-11.02</v>
      </c>
      <c r="W11" s="247">
        <v>5.24</v>
      </c>
      <c r="X11" s="247">
        <v>-5.78</v>
      </c>
      <c r="Y11" s="247">
        <v>2009</v>
      </c>
      <c r="Z11" s="247">
        <v>954</v>
      </c>
      <c r="AA11" s="247">
        <v>488.91</v>
      </c>
      <c r="AB11" s="247">
        <v>293.35000000000002</v>
      </c>
      <c r="AC11" s="247">
        <v>0</v>
      </c>
      <c r="AD11" s="247">
        <v>195.56</v>
      </c>
      <c r="AE11" s="247">
        <v>362.45</v>
      </c>
      <c r="AF11" s="247">
        <v>362.45</v>
      </c>
      <c r="AG11" s="247">
        <v>0</v>
      </c>
      <c r="AH11" s="247">
        <v>162.86000000000001</v>
      </c>
      <c r="AI11" s="247">
        <v>162.86000000000001</v>
      </c>
      <c r="AJ11" s="247">
        <v>0</v>
      </c>
      <c r="AK11" s="247">
        <v>130.49</v>
      </c>
      <c r="AL11" s="247">
        <v>-69.099999999999994</v>
      </c>
      <c r="AM11" s="243">
        <v>0</v>
      </c>
      <c r="AN11" s="243">
        <v>0</v>
      </c>
      <c r="AO11" s="243">
        <v>0</v>
      </c>
      <c r="AP11" s="243">
        <v>391.12</v>
      </c>
      <c r="AQ11" s="243">
        <v>0</v>
      </c>
    </row>
    <row r="12" spans="1:43" ht="23.1" customHeight="1">
      <c r="A12" s="539"/>
      <c r="B12" s="195" t="s">
        <v>514</v>
      </c>
      <c r="C12" s="248" t="s">
        <v>512</v>
      </c>
      <c r="D12" s="244">
        <v>347</v>
      </c>
      <c r="E12" s="245">
        <v>568.76</v>
      </c>
      <c r="F12" s="245">
        <v>316.8</v>
      </c>
      <c r="G12" s="244">
        <v>484.25</v>
      </c>
      <c r="H12" s="246">
        <v>251.96</v>
      </c>
      <c r="I12" s="245">
        <v>84.51</v>
      </c>
      <c r="J12" s="246">
        <v>336.47</v>
      </c>
      <c r="K12" s="244">
        <v>17</v>
      </c>
      <c r="L12" s="245">
        <v>11.77</v>
      </c>
      <c r="M12" s="245">
        <v>5.67</v>
      </c>
      <c r="N12" s="244">
        <v>8.1199999999999992</v>
      </c>
      <c r="O12" s="246">
        <v>6.1</v>
      </c>
      <c r="P12" s="245">
        <v>3.65</v>
      </c>
      <c r="Q12" s="246">
        <v>9.75</v>
      </c>
      <c r="R12" s="244">
        <v>0</v>
      </c>
      <c r="S12" s="245">
        <v>0</v>
      </c>
      <c r="T12" s="245">
        <v>0</v>
      </c>
      <c r="U12" s="245">
        <v>0</v>
      </c>
      <c r="V12" s="246">
        <v>0</v>
      </c>
      <c r="W12" s="245">
        <v>0</v>
      </c>
      <c r="X12" s="246">
        <v>0</v>
      </c>
      <c r="Y12" s="244">
        <v>133</v>
      </c>
      <c r="Z12" s="244">
        <v>147</v>
      </c>
      <c r="AA12" s="244">
        <v>46.2</v>
      </c>
      <c r="AB12" s="244">
        <v>27.72</v>
      </c>
      <c r="AC12" s="244">
        <v>0</v>
      </c>
      <c r="AD12" s="244">
        <v>18.48</v>
      </c>
      <c r="AE12" s="246">
        <v>19.600000000000001</v>
      </c>
      <c r="AF12" s="246">
        <v>19.600000000000001</v>
      </c>
      <c r="AG12" s="244">
        <v>0</v>
      </c>
      <c r="AH12" s="244">
        <v>20.63</v>
      </c>
      <c r="AI12" s="244">
        <v>20.63</v>
      </c>
      <c r="AJ12" s="244">
        <v>0</v>
      </c>
      <c r="AK12" s="244">
        <v>7.09</v>
      </c>
      <c r="AL12" s="244">
        <v>8.1199999999999992</v>
      </c>
      <c r="AM12" s="243">
        <v>0</v>
      </c>
      <c r="AN12" s="243">
        <v>0</v>
      </c>
      <c r="AO12" s="243">
        <v>0</v>
      </c>
      <c r="AP12" s="243">
        <v>36.96</v>
      </c>
      <c r="AQ12" s="243">
        <v>0</v>
      </c>
    </row>
    <row r="13" spans="1:43" ht="28.5" customHeight="1">
      <c r="A13" s="539"/>
      <c r="B13" s="195" t="s">
        <v>515</v>
      </c>
      <c r="C13" s="248" t="s">
        <v>512</v>
      </c>
      <c r="D13" s="244">
        <v>89</v>
      </c>
      <c r="E13" s="245">
        <v>81.849999999999994</v>
      </c>
      <c r="F13" s="245">
        <v>68.97</v>
      </c>
      <c r="G13" s="244">
        <v>71.010000000000005</v>
      </c>
      <c r="H13" s="246">
        <v>12.88</v>
      </c>
      <c r="I13" s="245">
        <v>10.84</v>
      </c>
      <c r="J13" s="246">
        <v>23.72</v>
      </c>
      <c r="K13" s="244">
        <v>0</v>
      </c>
      <c r="L13" s="245">
        <v>0</v>
      </c>
      <c r="M13" s="245">
        <v>0.62</v>
      </c>
      <c r="N13" s="244">
        <v>0</v>
      </c>
      <c r="O13" s="246">
        <v>-0.62</v>
      </c>
      <c r="P13" s="245">
        <v>0</v>
      </c>
      <c r="Q13" s="246">
        <v>-0.62</v>
      </c>
      <c r="R13" s="244">
        <v>0</v>
      </c>
      <c r="S13" s="245">
        <v>0</v>
      </c>
      <c r="T13" s="245">
        <v>0</v>
      </c>
      <c r="U13" s="245">
        <v>0</v>
      </c>
      <c r="V13" s="246">
        <v>0</v>
      </c>
      <c r="W13" s="245">
        <v>0</v>
      </c>
      <c r="X13" s="246">
        <v>0</v>
      </c>
      <c r="Y13" s="244">
        <v>45</v>
      </c>
      <c r="Z13" s="244">
        <v>45</v>
      </c>
      <c r="AA13" s="244">
        <v>14.85</v>
      </c>
      <c r="AB13" s="244">
        <v>8.91</v>
      </c>
      <c r="AC13" s="244">
        <v>0</v>
      </c>
      <c r="AD13" s="244">
        <v>5.94</v>
      </c>
      <c r="AE13" s="246">
        <v>7.03</v>
      </c>
      <c r="AF13" s="246">
        <v>7.03</v>
      </c>
      <c r="AG13" s="244">
        <v>0</v>
      </c>
      <c r="AH13" s="244">
        <v>6.9899999999999904</v>
      </c>
      <c r="AI13" s="244">
        <v>6.9899999999999904</v>
      </c>
      <c r="AJ13" s="244">
        <v>0</v>
      </c>
      <c r="AK13" s="244">
        <v>1.9200000000000099</v>
      </c>
      <c r="AL13" s="244">
        <v>1.88</v>
      </c>
      <c r="AM13" s="243">
        <v>0</v>
      </c>
      <c r="AN13" s="243">
        <v>0</v>
      </c>
      <c r="AO13" s="243">
        <v>0</v>
      </c>
      <c r="AP13" s="243">
        <v>11.88</v>
      </c>
      <c r="AQ13" s="243">
        <v>0</v>
      </c>
    </row>
    <row r="14" spans="1:43" ht="23.1" customHeight="1">
      <c r="A14" s="539"/>
      <c r="B14" s="195" t="s">
        <v>516</v>
      </c>
      <c r="C14" s="403" t="s">
        <v>512</v>
      </c>
      <c r="D14" s="244">
        <v>275</v>
      </c>
      <c r="E14" s="245">
        <v>332.29</v>
      </c>
      <c r="F14" s="245">
        <v>194.98</v>
      </c>
      <c r="G14" s="244">
        <v>288.3</v>
      </c>
      <c r="H14" s="246">
        <v>137.31</v>
      </c>
      <c r="I14" s="245">
        <v>43.99</v>
      </c>
      <c r="J14" s="246">
        <v>181.3</v>
      </c>
      <c r="K14" s="244">
        <v>17</v>
      </c>
      <c r="L14" s="245">
        <v>9.58</v>
      </c>
      <c r="M14" s="245">
        <v>3.04</v>
      </c>
      <c r="N14" s="244">
        <v>8.31</v>
      </c>
      <c r="O14" s="246">
        <v>6.54</v>
      </c>
      <c r="P14" s="245">
        <v>1.27</v>
      </c>
      <c r="Q14" s="246">
        <v>7.81</v>
      </c>
      <c r="R14" s="244">
        <v>4</v>
      </c>
      <c r="S14" s="245">
        <v>6.11</v>
      </c>
      <c r="T14" s="245">
        <v>16.04</v>
      </c>
      <c r="U14" s="245">
        <v>5.3</v>
      </c>
      <c r="V14" s="246">
        <v>-9.93</v>
      </c>
      <c r="W14" s="245">
        <v>0.81</v>
      </c>
      <c r="X14" s="246">
        <v>-9.1199999999999992</v>
      </c>
      <c r="Y14" s="244">
        <v>84</v>
      </c>
      <c r="Z14" s="244">
        <v>106</v>
      </c>
      <c r="AA14" s="244">
        <v>31.35</v>
      </c>
      <c r="AB14" s="244">
        <v>18.809999999999999</v>
      </c>
      <c r="AC14" s="244">
        <v>0</v>
      </c>
      <c r="AD14" s="244">
        <v>12.54</v>
      </c>
      <c r="AE14" s="246">
        <v>10</v>
      </c>
      <c r="AF14" s="246">
        <v>10</v>
      </c>
      <c r="AG14" s="244">
        <v>0</v>
      </c>
      <c r="AH14" s="244">
        <v>18.09</v>
      </c>
      <c r="AI14" s="244">
        <v>18.09</v>
      </c>
      <c r="AJ14" s="244">
        <v>0</v>
      </c>
      <c r="AK14" s="244">
        <v>0.72000000000002395</v>
      </c>
      <c r="AL14" s="244">
        <v>8.81</v>
      </c>
      <c r="AM14" s="243">
        <v>0</v>
      </c>
      <c r="AN14" s="243">
        <v>0</v>
      </c>
      <c r="AO14" s="243">
        <v>0</v>
      </c>
      <c r="AP14" s="243">
        <v>25.08</v>
      </c>
      <c r="AQ14" s="243">
        <v>0</v>
      </c>
    </row>
    <row r="15" spans="1:43" ht="29.25" customHeight="1">
      <c r="A15" s="539"/>
      <c r="B15" s="195" t="s">
        <v>517</v>
      </c>
      <c r="C15" s="248" t="s">
        <v>511</v>
      </c>
      <c r="D15" s="244">
        <v>110</v>
      </c>
      <c r="E15" s="245">
        <v>133.88</v>
      </c>
      <c r="F15" s="245">
        <v>126.29</v>
      </c>
      <c r="G15" s="244">
        <v>116.15</v>
      </c>
      <c r="H15" s="246">
        <v>7.59</v>
      </c>
      <c r="I15" s="245">
        <v>17.73</v>
      </c>
      <c r="J15" s="246">
        <v>25.32</v>
      </c>
      <c r="K15" s="244">
        <v>0</v>
      </c>
      <c r="L15" s="245">
        <v>0</v>
      </c>
      <c r="M15" s="245">
        <v>0</v>
      </c>
      <c r="N15" s="244">
        <v>0</v>
      </c>
      <c r="O15" s="246">
        <v>0</v>
      </c>
      <c r="P15" s="245">
        <v>0</v>
      </c>
      <c r="Q15" s="246">
        <v>0</v>
      </c>
      <c r="R15" s="244">
        <v>1</v>
      </c>
      <c r="S15" s="245">
        <v>2.36</v>
      </c>
      <c r="T15" s="245">
        <v>11.46</v>
      </c>
      <c r="U15" s="245">
        <v>2.0499999999999998</v>
      </c>
      <c r="V15" s="246">
        <v>-9.1</v>
      </c>
      <c r="W15" s="245">
        <v>0.31</v>
      </c>
      <c r="X15" s="246">
        <v>-8.7899999999999991</v>
      </c>
      <c r="Y15" s="244">
        <v>95</v>
      </c>
      <c r="Z15" s="244">
        <v>106</v>
      </c>
      <c r="AA15" s="244">
        <v>33.17</v>
      </c>
      <c r="AB15" s="244">
        <v>19.899999999999999</v>
      </c>
      <c r="AC15" s="244">
        <v>0</v>
      </c>
      <c r="AD15" s="244">
        <v>13.27</v>
      </c>
      <c r="AE15" s="246">
        <v>13.37</v>
      </c>
      <c r="AF15" s="246">
        <v>13.37</v>
      </c>
      <c r="AG15" s="244">
        <v>0</v>
      </c>
      <c r="AH15" s="244">
        <v>8.8000000000000007</v>
      </c>
      <c r="AI15" s="244">
        <v>8.8000000000000007</v>
      </c>
      <c r="AJ15" s="244">
        <v>0</v>
      </c>
      <c r="AK15" s="244">
        <v>11.1</v>
      </c>
      <c r="AL15" s="244">
        <v>6.53</v>
      </c>
      <c r="AM15" s="243">
        <v>0</v>
      </c>
      <c r="AN15" s="243">
        <v>0</v>
      </c>
      <c r="AO15" s="243">
        <v>0</v>
      </c>
      <c r="AP15" s="243">
        <v>26.54</v>
      </c>
      <c r="AQ15" s="243">
        <v>0</v>
      </c>
    </row>
    <row r="16" spans="1:43" ht="35.25" customHeight="1">
      <c r="A16" s="539"/>
      <c r="B16" s="195" t="s">
        <v>518</v>
      </c>
      <c r="C16" s="403" t="s">
        <v>512</v>
      </c>
      <c r="D16" s="244">
        <v>235</v>
      </c>
      <c r="E16" s="245">
        <v>252.39</v>
      </c>
      <c r="F16" s="245">
        <v>200.42</v>
      </c>
      <c r="G16" s="244">
        <v>218.97</v>
      </c>
      <c r="H16" s="246">
        <v>51.97</v>
      </c>
      <c r="I16" s="245">
        <v>33.42</v>
      </c>
      <c r="J16" s="246">
        <v>85.39</v>
      </c>
      <c r="K16" s="244">
        <v>1</v>
      </c>
      <c r="L16" s="245">
        <v>0.92</v>
      </c>
      <c r="M16" s="245">
        <v>275.86</v>
      </c>
      <c r="N16" s="244">
        <v>0.8</v>
      </c>
      <c r="O16" s="246">
        <v>-274.94</v>
      </c>
      <c r="P16" s="245">
        <v>0.12</v>
      </c>
      <c r="Q16" s="246">
        <v>-274.82</v>
      </c>
      <c r="R16" s="244">
        <v>2</v>
      </c>
      <c r="S16" s="245">
        <v>2.2999999999999998</v>
      </c>
      <c r="T16" s="245">
        <v>0</v>
      </c>
      <c r="U16" s="245">
        <v>2</v>
      </c>
      <c r="V16" s="246">
        <v>2.2999999999999998</v>
      </c>
      <c r="W16" s="245">
        <v>0.3</v>
      </c>
      <c r="X16" s="246">
        <v>2.6</v>
      </c>
      <c r="Y16" s="244">
        <v>823</v>
      </c>
      <c r="Z16" s="244">
        <v>79</v>
      </c>
      <c r="AA16" s="244">
        <v>148.83000000000001</v>
      </c>
      <c r="AB16" s="244">
        <v>89.3</v>
      </c>
      <c r="AC16" s="244">
        <v>0</v>
      </c>
      <c r="AD16" s="244">
        <v>59.53</v>
      </c>
      <c r="AE16" s="246">
        <v>161.27000000000001</v>
      </c>
      <c r="AF16" s="246">
        <v>161.27000000000001</v>
      </c>
      <c r="AG16" s="244">
        <v>0</v>
      </c>
      <c r="AH16" s="244">
        <v>13.23</v>
      </c>
      <c r="AI16" s="244">
        <v>13.23</v>
      </c>
      <c r="AJ16" s="244">
        <v>0</v>
      </c>
      <c r="AK16" s="244">
        <v>76.069999999999993</v>
      </c>
      <c r="AL16" s="244">
        <v>-71.97</v>
      </c>
      <c r="AM16" s="243">
        <v>0</v>
      </c>
      <c r="AN16" s="243">
        <v>0</v>
      </c>
      <c r="AO16" s="243">
        <v>0</v>
      </c>
      <c r="AP16" s="243">
        <v>119.06</v>
      </c>
      <c r="AQ16" s="243">
        <v>0</v>
      </c>
    </row>
    <row r="17" spans="1:43" ht="23.1" customHeight="1">
      <c r="A17" s="539"/>
      <c r="B17" s="195" t="s">
        <v>519</v>
      </c>
      <c r="C17" s="403" t="s">
        <v>512</v>
      </c>
      <c r="D17" s="244">
        <v>446</v>
      </c>
      <c r="E17" s="245">
        <v>825.48</v>
      </c>
      <c r="F17" s="245">
        <v>351.29</v>
      </c>
      <c r="G17" s="244">
        <v>716.58</v>
      </c>
      <c r="H17" s="246">
        <v>474.19</v>
      </c>
      <c r="I17" s="245">
        <v>108.9</v>
      </c>
      <c r="J17" s="246">
        <v>583.09</v>
      </c>
      <c r="K17" s="244">
        <v>41</v>
      </c>
      <c r="L17" s="245">
        <v>30</v>
      </c>
      <c r="M17" s="245">
        <v>13.46</v>
      </c>
      <c r="N17" s="244">
        <v>26.03</v>
      </c>
      <c r="O17" s="246">
        <v>16.54</v>
      </c>
      <c r="P17" s="245">
        <v>3.97</v>
      </c>
      <c r="Q17" s="246">
        <v>20.51</v>
      </c>
      <c r="R17" s="244">
        <v>3</v>
      </c>
      <c r="S17" s="245">
        <v>9.6</v>
      </c>
      <c r="T17" s="245">
        <v>9.6</v>
      </c>
      <c r="U17" s="245">
        <v>8.33</v>
      </c>
      <c r="V17" s="246">
        <v>0</v>
      </c>
      <c r="W17" s="245">
        <v>1.27</v>
      </c>
      <c r="X17" s="246">
        <v>1.27</v>
      </c>
      <c r="Y17" s="244">
        <v>176</v>
      </c>
      <c r="Z17" s="244">
        <v>184</v>
      </c>
      <c r="AA17" s="244">
        <v>59.4</v>
      </c>
      <c r="AB17" s="244">
        <v>35.64</v>
      </c>
      <c r="AC17" s="244">
        <v>0</v>
      </c>
      <c r="AD17" s="244">
        <v>23.76</v>
      </c>
      <c r="AE17" s="246">
        <v>28.51</v>
      </c>
      <c r="AF17" s="246">
        <v>28.51</v>
      </c>
      <c r="AG17" s="244">
        <v>0</v>
      </c>
      <c r="AH17" s="244">
        <v>32.059999999999903</v>
      </c>
      <c r="AI17" s="244">
        <v>32.059999999999903</v>
      </c>
      <c r="AJ17" s="244">
        <v>0</v>
      </c>
      <c r="AK17" s="244">
        <v>3.5800000000000498</v>
      </c>
      <c r="AL17" s="244">
        <v>7.13</v>
      </c>
      <c r="AM17" s="243">
        <v>0</v>
      </c>
      <c r="AN17" s="243">
        <v>0</v>
      </c>
      <c r="AO17" s="243">
        <v>0</v>
      </c>
      <c r="AP17" s="243">
        <v>47.52</v>
      </c>
      <c r="AQ17" s="243">
        <v>0</v>
      </c>
    </row>
    <row r="18" spans="1:43" ht="23.1" customHeight="1">
      <c r="A18" s="539"/>
      <c r="B18" s="195" t="s">
        <v>520</v>
      </c>
      <c r="C18" s="403" t="s">
        <v>512</v>
      </c>
      <c r="D18" s="244">
        <v>405</v>
      </c>
      <c r="E18" s="245">
        <v>781.11</v>
      </c>
      <c r="F18" s="245">
        <v>280</v>
      </c>
      <c r="G18" s="244">
        <v>677.7</v>
      </c>
      <c r="H18" s="246">
        <v>501.11</v>
      </c>
      <c r="I18" s="245">
        <v>103.41</v>
      </c>
      <c r="J18" s="246">
        <v>604.52</v>
      </c>
      <c r="K18" s="244">
        <v>115</v>
      </c>
      <c r="L18" s="245">
        <v>92.6</v>
      </c>
      <c r="M18" s="245">
        <v>218.27</v>
      </c>
      <c r="N18" s="244">
        <v>80.34</v>
      </c>
      <c r="O18" s="246">
        <v>-125.67</v>
      </c>
      <c r="P18" s="245">
        <v>12.26</v>
      </c>
      <c r="Q18" s="246">
        <v>-113.41</v>
      </c>
      <c r="R18" s="244">
        <v>2</v>
      </c>
      <c r="S18" s="245">
        <v>7.2</v>
      </c>
      <c r="T18" s="245">
        <v>13.6</v>
      </c>
      <c r="U18" s="245">
        <v>6.25</v>
      </c>
      <c r="V18" s="246">
        <v>-6.4</v>
      </c>
      <c r="W18" s="245">
        <v>0.95</v>
      </c>
      <c r="X18" s="246">
        <v>-5.45</v>
      </c>
      <c r="Y18" s="244">
        <v>519</v>
      </c>
      <c r="Z18" s="244">
        <v>120</v>
      </c>
      <c r="AA18" s="244">
        <v>105.43</v>
      </c>
      <c r="AB18" s="244">
        <v>63.26</v>
      </c>
      <c r="AC18" s="244">
        <v>0</v>
      </c>
      <c r="AD18" s="244">
        <v>42.17</v>
      </c>
      <c r="AE18" s="246">
        <v>99.7</v>
      </c>
      <c r="AF18" s="246">
        <v>99.7</v>
      </c>
      <c r="AG18" s="244">
        <v>0</v>
      </c>
      <c r="AH18" s="244">
        <v>33.709999999999901</v>
      </c>
      <c r="AI18" s="244">
        <v>33.709999999999901</v>
      </c>
      <c r="AJ18" s="244">
        <v>0</v>
      </c>
      <c r="AK18" s="244">
        <v>29.5500000000001</v>
      </c>
      <c r="AL18" s="244">
        <v>-36.44</v>
      </c>
      <c r="AM18" s="243">
        <v>0</v>
      </c>
      <c r="AN18" s="243">
        <v>0</v>
      </c>
      <c r="AO18" s="243">
        <v>0</v>
      </c>
      <c r="AP18" s="243">
        <v>84.34</v>
      </c>
      <c r="AQ18" s="243">
        <v>0</v>
      </c>
    </row>
    <row r="19" spans="1:43" ht="23.1" customHeight="1">
      <c r="A19" s="539"/>
      <c r="B19" s="195" t="s">
        <v>521</v>
      </c>
      <c r="C19" s="403" t="s">
        <v>512</v>
      </c>
      <c r="D19" s="244">
        <v>138</v>
      </c>
      <c r="E19" s="245">
        <v>233.41</v>
      </c>
      <c r="F19" s="245">
        <v>145.56</v>
      </c>
      <c r="G19" s="244">
        <v>202.14</v>
      </c>
      <c r="H19" s="246">
        <v>87.85</v>
      </c>
      <c r="I19" s="245">
        <v>31.27</v>
      </c>
      <c r="J19" s="246">
        <v>119.12</v>
      </c>
      <c r="K19" s="244">
        <v>20</v>
      </c>
      <c r="L19" s="245">
        <v>13.89</v>
      </c>
      <c r="M19" s="245">
        <v>7.09</v>
      </c>
      <c r="N19" s="244">
        <v>11.88</v>
      </c>
      <c r="O19" s="246">
        <v>6.8</v>
      </c>
      <c r="P19" s="245">
        <v>2.0099999999999998</v>
      </c>
      <c r="Q19" s="246">
        <v>8.81</v>
      </c>
      <c r="R19" s="244">
        <v>2</v>
      </c>
      <c r="S19" s="245">
        <v>3.71</v>
      </c>
      <c r="T19" s="245">
        <v>0</v>
      </c>
      <c r="U19" s="245">
        <v>3.22</v>
      </c>
      <c r="V19" s="246">
        <v>3.71</v>
      </c>
      <c r="W19" s="245">
        <v>0.49</v>
      </c>
      <c r="X19" s="246">
        <v>4.2</v>
      </c>
      <c r="Y19" s="244">
        <v>42</v>
      </c>
      <c r="Z19" s="244">
        <v>53</v>
      </c>
      <c r="AA19" s="244">
        <v>15.68</v>
      </c>
      <c r="AB19" s="244">
        <v>9.41</v>
      </c>
      <c r="AC19" s="244">
        <v>0</v>
      </c>
      <c r="AD19" s="244">
        <v>6.27</v>
      </c>
      <c r="AE19" s="246">
        <v>8.2200000000000006</v>
      </c>
      <c r="AF19" s="246">
        <v>8.2200000000000006</v>
      </c>
      <c r="AG19" s="244">
        <v>0</v>
      </c>
      <c r="AH19" s="244">
        <v>8.7600000000000193</v>
      </c>
      <c r="AI19" s="244">
        <v>8.7600000000000193</v>
      </c>
      <c r="AJ19" s="244">
        <v>0</v>
      </c>
      <c r="AK19" s="244">
        <v>0.64999999999998104</v>
      </c>
      <c r="AL19" s="244">
        <v>1.19</v>
      </c>
      <c r="AM19" s="243">
        <v>0</v>
      </c>
      <c r="AN19" s="243">
        <v>0</v>
      </c>
      <c r="AO19" s="243">
        <v>0</v>
      </c>
      <c r="AP19" s="243">
        <v>12.54</v>
      </c>
      <c r="AQ19" s="243">
        <v>0</v>
      </c>
    </row>
    <row r="20" spans="1:43" ht="23.1" customHeight="1">
      <c r="A20" s="539"/>
      <c r="B20" s="195" t="s">
        <v>522</v>
      </c>
      <c r="C20" s="403" t="s">
        <v>512</v>
      </c>
      <c r="D20" s="244">
        <v>245</v>
      </c>
      <c r="E20" s="245">
        <v>452.11</v>
      </c>
      <c r="F20" s="245">
        <v>145.6</v>
      </c>
      <c r="G20" s="244">
        <v>396.42</v>
      </c>
      <c r="H20" s="246">
        <v>306.51</v>
      </c>
      <c r="I20" s="245">
        <v>55.69</v>
      </c>
      <c r="J20" s="246">
        <v>362.2</v>
      </c>
      <c r="K20" s="244">
        <v>18</v>
      </c>
      <c r="L20" s="245">
        <v>14.8</v>
      </c>
      <c r="M20" s="245">
        <v>2.83</v>
      </c>
      <c r="N20" s="244">
        <v>12.84</v>
      </c>
      <c r="O20" s="246">
        <v>11.97</v>
      </c>
      <c r="P20" s="245">
        <v>1.96</v>
      </c>
      <c r="Q20" s="246">
        <v>13.93</v>
      </c>
      <c r="R20" s="244">
        <v>3</v>
      </c>
      <c r="S20" s="245">
        <v>8.4</v>
      </c>
      <c r="T20" s="245">
        <v>0</v>
      </c>
      <c r="U20" s="245">
        <v>7.29</v>
      </c>
      <c r="V20" s="246">
        <v>8.4</v>
      </c>
      <c r="W20" s="245">
        <v>1.1100000000000001</v>
      </c>
      <c r="X20" s="246">
        <v>9.51</v>
      </c>
      <c r="Y20" s="244">
        <v>76</v>
      </c>
      <c r="Z20" s="244">
        <v>105</v>
      </c>
      <c r="AA20" s="244">
        <v>29.87</v>
      </c>
      <c r="AB20" s="244">
        <v>17.920000000000002</v>
      </c>
      <c r="AC20" s="244">
        <v>0</v>
      </c>
      <c r="AD20" s="244">
        <v>11.95</v>
      </c>
      <c r="AE20" s="246">
        <v>11.48</v>
      </c>
      <c r="AF20" s="246">
        <v>11.48</v>
      </c>
      <c r="AG20" s="244">
        <v>0</v>
      </c>
      <c r="AH20" s="244">
        <v>18.45</v>
      </c>
      <c r="AI20" s="244">
        <v>18.45</v>
      </c>
      <c r="AJ20" s="244">
        <v>0</v>
      </c>
      <c r="AK20" s="244">
        <v>-0.52999999999998704</v>
      </c>
      <c r="AL20" s="244">
        <v>6.44</v>
      </c>
      <c r="AM20" s="243">
        <v>0</v>
      </c>
      <c r="AN20" s="243">
        <v>0</v>
      </c>
      <c r="AO20" s="243">
        <v>0</v>
      </c>
      <c r="AP20" s="243">
        <v>23.9</v>
      </c>
      <c r="AQ20" s="243">
        <v>0</v>
      </c>
    </row>
    <row r="21" spans="1:43" s="239" customFormat="1" ht="23.1" customHeight="1">
      <c r="A21" s="539"/>
      <c r="B21" s="195" t="s">
        <v>523</v>
      </c>
      <c r="C21" s="248" t="s">
        <v>512</v>
      </c>
      <c r="D21" s="244">
        <v>27</v>
      </c>
      <c r="E21" s="245">
        <v>30.4</v>
      </c>
      <c r="F21" s="245">
        <v>25.15</v>
      </c>
      <c r="G21" s="244">
        <v>26.38</v>
      </c>
      <c r="H21" s="246">
        <v>5.25</v>
      </c>
      <c r="I21" s="245">
        <v>4.0199999999999996</v>
      </c>
      <c r="J21" s="246">
        <v>9.27</v>
      </c>
      <c r="K21" s="244">
        <v>1</v>
      </c>
      <c r="L21" s="245">
        <v>0.54</v>
      </c>
      <c r="M21" s="245">
        <v>0.97</v>
      </c>
      <c r="N21" s="244">
        <v>0.48</v>
      </c>
      <c r="O21" s="246">
        <v>-0.43</v>
      </c>
      <c r="P21" s="245">
        <v>6.0000000000000102E-2</v>
      </c>
      <c r="Q21" s="246">
        <v>-0.37</v>
      </c>
      <c r="R21" s="244">
        <v>0</v>
      </c>
      <c r="S21" s="245">
        <v>0</v>
      </c>
      <c r="T21" s="245">
        <v>0</v>
      </c>
      <c r="U21" s="245">
        <v>0</v>
      </c>
      <c r="V21" s="246">
        <v>0</v>
      </c>
      <c r="W21" s="245">
        <v>0</v>
      </c>
      <c r="X21" s="246">
        <v>0</v>
      </c>
      <c r="Y21" s="244">
        <v>16</v>
      </c>
      <c r="Z21" s="244">
        <v>9</v>
      </c>
      <c r="AA21" s="244">
        <v>4.13</v>
      </c>
      <c r="AB21" s="244">
        <v>2.48</v>
      </c>
      <c r="AC21" s="244">
        <v>0</v>
      </c>
      <c r="AD21" s="244">
        <v>1.65</v>
      </c>
      <c r="AE21" s="246">
        <v>3.27</v>
      </c>
      <c r="AF21" s="246">
        <v>3.27</v>
      </c>
      <c r="AG21" s="244">
        <v>0</v>
      </c>
      <c r="AH21" s="244">
        <v>2.14</v>
      </c>
      <c r="AI21" s="244">
        <v>2.14</v>
      </c>
      <c r="AJ21" s="244">
        <v>0</v>
      </c>
      <c r="AK21" s="244">
        <v>0.33999999999999903</v>
      </c>
      <c r="AL21" s="244">
        <v>-0.79</v>
      </c>
      <c r="AM21" s="243">
        <v>0</v>
      </c>
      <c r="AN21" s="243">
        <v>0</v>
      </c>
      <c r="AO21" s="243">
        <v>0</v>
      </c>
      <c r="AP21" s="243">
        <v>3.3</v>
      </c>
      <c r="AQ21" s="243">
        <v>0</v>
      </c>
    </row>
    <row r="22" spans="1:43" ht="23.1" customHeight="1">
      <c r="A22" s="538" t="s">
        <v>166</v>
      </c>
      <c r="B22" s="404" t="s">
        <v>13</v>
      </c>
      <c r="C22" s="404"/>
      <c r="D22" s="247">
        <v>723</v>
      </c>
      <c r="E22" s="247">
        <v>817.63</v>
      </c>
      <c r="F22" s="247">
        <v>537.08000000000004</v>
      </c>
      <c r="G22" s="247">
        <v>709.4</v>
      </c>
      <c r="H22" s="247">
        <v>280.55</v>
      </c>
      <c r="I22" s="247">
        <v>108.23</v>
      </c>
      <c r="J22" s="247">
        <v>388.78</v>
      </c>
      <c r="K22" s="247">
        <v>17</v>
      </c>
      <c r="L22" s="247">
        <v>11.24</v>
      </c>
      <c r="M22" s="247">
        <v>13.27</v>
      </c>
      <c r="N22" s="247">
        <v>9.76</v>
      </c>
      <c r="O22" s="247">
        <v>-2.0299999999999998</v>
      </c>
      <c r="P22" s="247">
        <v>1.48</v>
      </c>
      <c r="Q22" s="247">
        <v>-0.54999999999999905</v>
      </c>
      <c r="R22" s="247">
        <v>444</v>
      </c>
      <c r="S22" s="247">
        <v>1043.57</v>
      </c>
      <c r="T22" s="247">
        <v>787.45</v>
      </c>
      <c r="U22" s="247">
        <v>905.4</v>
      </c>
      <c r="V22" s="247">
        <v>256.12</v>
      </c>
      <c r="W22" s="247">
        <v>138.16999999999999</v>
      </c>
      <c r="X22" s="247">
        <v>394.29</v>
      </c>
      <c r="Y22" s="247">
        <v>311</v>
      </c>
      <c r="Z22" s="247">
        <v>321</v>
      </c>
      <c r="AA22" s="247">
        <v>104.28</v>
      </c>
      <c r="AB22" s="247">
        <v>62.56</v>
      </c>
      <c r="AC22" s="247">
        <v>0</v>
      </c>
      <c r="AD22" s="247">
        <v>41.72</v>
      </c>
      <c r="AE22" s="247">
        <v>51.49</v>
      </c>
      <c r="AF22" s="247">
        <v>51.49</v>
      </c>
      <c r="AG22" s="247">
        <v>0</v>
      </c>
      <c r="AH22" s="247">
        <v>55.44</v>
      </c>
      <c r="AI22" s="247">
        <v>55.44</v>
      </c>
      <c r="AJ22" s="247">
        <v>0</v>
      </c>
      <c r="AK22" s="247">
        <v>7.12</v>
      </c>
      <c r="AL22" s="247">
        <v>11.07</v>
      </c>
      <c r="AM22" s="243">
        <v>0</v>
      </c>
      <c r="AN22" s="243">
        <v>0</v>
      </c>
      <c r="AO22" s="243">
        <v>0</v>
      </c>
      <c r="AP22" s="243">
        <v>83.44</v>
      </c>
      <c r="AQ22" s="243">
        <v>0</v>
      </c>
    </row>
    <row r="23" spans="1:43" ht="23.1" customHeight="1">
      <c r="A23" s="539"/>
      <c r="B23" s="195" t="s">
        <v>527</v>
      </c>
      <c r="C23" s="403" t="s">
        <v>512</v>
      </c>
      <c r="D23" s="244">
        <v>479</v>
      </c>
      <c r="E23" s="245">
        <v>527.77</v>
      </c>
      <c r="F23" s="245">
        <v>350.81</v>
      </c>
      <c r="G23" s="244">
        <v>457.91</v>
      </c>
      <c r="H23" s="246">
        <v>176.96</v>
      </c>
      <c r="I23" s="245">
        <v>69.86</v>
      </c>
      <c r="J23" s="246">
        <v>246.82</v>
      </c>
      <c r="K23" s="244">
        <v>3</v>
      </c>
      <c r="L23" s="245">
        <v>1.74</v>
      </c>
      <c r="M23" s="245">
        <v>2.4</v>
      </c>
      <c r="N23" s="244">
        <v>1.52</v>
      </c>
      <c r="O23" s="246">
        <v>-0.66</v>
      </c>
      <c r="P23" s="245">
        <v>0.22</v>
      </c>
      <c r="Q23" s="246">
        <v>-0.44</v>
      </c>
      <c r="R23" s="244">
        <v>444</v>
      </c>
      <c r="S23" s="245">
        <v>1043.57</v>
      </c>
      <c r="T23" s="245">
        <v>787.45</v>
      </c>
      <c r="U23" s="245">
        <v>905.4</v>
      </c>
      <c r="V23" s="246">
        <v>256.12</v>
      </c>
      <c r="W23" s="245">
        <v>138.16999999999999</v>
      </c>
      <c r="X23" s="246">
        <v>394.29</v>
      </c>
      <c r="Y23" s="244">
        <v>162</v>
      </c>
      <c r="Z23" s="244">
        <v>174</v>
      </c>
      <c r="AA23" s="244">
        <v>55.44</v>
      </c>
      <c r="AB23" s="244">
        <v>33.26</v>
      </c>
      <c r="AC23" s="244">
        <v>0</v>
      </c>
      <c r="AD23" s="244">
        <v>22.18</v>
      </c>
      <c r="AE23" s="246">
        <v>26.44</v>
      </c>
      <c r="AF23" s="246">
        <v>26.44</v>
      </c>
      <c r="AG23" s="244">
        <v>0</v>
      </c>
      <c r="AH23" s="244">
        <v>30.17</v>
      </c>
      <c r="AI23" s="244">
        <v>30.17</v>
      </c>
      <c r="AJ23" s="244">
        <v>0</v>
      </c>
      <c r="AK23" s="244">
        <v>3.0899999999999799</v>
      </c>
      <c r="AL23" s="244">
        <v>6.82</v>
      </c>
      <c r="AM23" s="243">
        <v>0</v>
      </c>
      <c r="AN23" s="243">
        <v>0</v>
      </c>
      <c r="AO23" s="243">
        <v>0</v>
      </c>
      <c r="AP23" s="243">
        <v>44.36</v>
      </c>
      <c r="AQ23" s="243">
        <v>0</v>
      </c>
    </row>
    <row r="24" spans="1:43" ht="23.1" customHeight="1">
      <c r="A24" s="545"/>
      <c r="B24" s="195" t="s">
        <v>528</v>
      </c>
      <c r="C24" s="248" t="s">
        <v>512</v>
      </c>
      <c r="D24" s="244">
        <v>244</v>
      </c>
      <c r="E24" s="245">
        <v>289.86</v>
      </c>
      <c r="F24" s="245">
        <v>186.27</v>
      </c>
      <c r="G24" s="244">
        <v>251.49</v>
      </c>
      <c r="H24" s="246">
        <v>103.59</v>
      </c>
      <c r="I24" s="245">
        <v>38.369999999999997</v>
      </c>
      <c r="J24" s="246">
        <v>141.96</v>
      </c>
      <c r="K24" s="244">
        <v>14</v>
      </c>
      <c r="L24" s="245">
        <v>9.5</v>
      </c>
      <c r="M24" s="245">
        <v>10.87</v>
      </c>
      <c r="N24" s="244">
        <v>8.24</v>
      </c>
      <c r="O24" s="246">
        <v>-1.37</v>
      </c>
      <c r="P24" s="245">
        <v>1.26</v>
      </c>
      <c r="Q24" s="246">
        <v>-0.109999999999999</v>
      </c>
      <c r="R24" s="244">
        <v>0</v>
      </c>
      <c r="S24" s="245">
        <v>0</v>
      </c>
      <c r="T24" s="245">
        <v>0</v>
      </c>
      <c r="U24" s="245">
        <v>0</v>
      </c>
      <c r="V24" s="246">
        <v>0</v>
      </c>
      <c r="W24" s="245">
        <v>0</v>
      </c>
      <c r="X24" s="246">
        <v>0</v>
      </c>
      <c r="Y24" s="244">
        <v>149</v>
      </c>
      <c r="Z24" s="244">
        <v>147</v>
      </c>
      <c r="AA24" s="244">
        <v>48.84</v>
      </c>
      <c r="AB24" s="244">
        <v>29.3</v>
      </c>
      <c r="AC24" s="244">
        <v>0</v>
      </c>
      <c r="AD24" s="244">
        <v>19.54</v>
      </c>
      <c r="AE24" s="246">
        <v>25.05</v>
      </c>
      <c r="AF24" s="246">
        <v>25.05</v>
      </c>
      <c r="AG24" s="244">
        <v>0</v>
      </c>
      <c r="AH24" s="244">
        <v>25.27</v>
      </c>
      <c r="AI24" s="244">
        <v>25.27</v>
      </c>
      <c r="AJ24" s="244">
        <v>0</v>
      </c>
      <c r="AK24" s="244">
        <v>4.0300000000000198</v>
      </c>
      <c r="AL24" s="244">
        <v>4.25</v>
      </c>
      <c r="AM24" s="243">
        <v>0</v>
      </c>
      <c r="AN24" s="243">
        <v>0</v>
      </c>
      <c r="AO24" s="243">
        <v>0</v>
      </c>
      <c r="AP24" s="243">
        <v>39.08</v>
      </c>
      <c r="AQ24" s="243">
        <v>0</v>
      </c>
    </row>
    <row r="25" spans="1:43" s="239" customFormat="1" ht="23.1" customHeight="1">
      <c r="A25" s="538" t="s">
        <v>178</v>
      </c>
      <c r="B25" s="404" t="s">
        <v>13</v>
      </c>
      <c r="C25" s="404"/>
      <c r="D25" s="247">
        <v>519</v>
      </c>
      <c r="E25" s="247">
        <v>899.49</v>
      </c>
      <c r="F25" s="247">
        <v>623.12</v>
      </c>
      <c r="G25" s="247">
        <v>778.67</v>
      </c>
      <c r="H25" s="247">
        <v>276.37</v>
      </c>
      <c r="I25" s="247">
        <v>120.82</v>
      </c>
      <c r="J25" s="247">
        <v>397.19</v>
      </c>
      <c r="K25" s="247">
        <v>5</v>
      </c>
      <c r="L25" s="247">
        <v>3.01</v>
      </c>
      <c r="M25" s="247">
        <v>4.0999999999999996</v>
      </c>
      <c r="N25" s="247">
        <v>2.63</v>
      </c>
      <c r="O25" s="247">
        <v>-1.0900000000000001</v>
      </c>
      <c r="P25" s="247">
        <v>0.38</v>
      </c>
      <c r="Q25" s="247">
        <v>-0.71</v>
      </c>
      <c r="R25" s="247">
        <v>5</v>
      </c>
      <c r="S25" s="247">
        <v>15.81</v>
      </c>
      <c r="T25" s="247">
        <v>7.49</v>
      </c>
      <c r="U25" s="247">
        <v>13.71</v>
      </c>
      <c r="V25" s="247">
        <v>8.32</v>
      </c>
      <c r="W25" s="247">
        <v>2.1</v>
      </c>
      <c r="X25" s="247">
        <v>10.42</v>
      </c>
      <c r="Y25" s="247">
        <v>159</v>
      </c>
      <c r="Z25" s="247">
        <v>206</v>
      </c>
      <c r="AA25" s="247">
        <v>60.23</v>
      </c>
      <c r="AB25" s="247">
        <v>36.130000000000003</v>
      </c>
      <c r="AC25" s="247">
        <v>0</v>
      </c>
      <c r="AD25" s="247">
        <v>24.1</v>
      </c>
      <c r="AE25" s="247">
        <v>25.84</v>
      </c>
      <c r="AF25" s="247">
        <v>25.84</v>
      </c>
      <c r="AG25" s="247">
        <v>0</v>
      </c>
      <c r="AH25" s="247">
        <v>32.99</v>
      </c>
      <c r="AI25" s="247">
        <v>32.99</v>
      </c>
      <c r="AJ25" s="247">
        <v>0</v>
      </c>
      <c r="AK25" s="247">
        <v>3.1399999999999699</v>
      </c>
      <c r="AL25" s="247">
        <v>10.29</v>
      </c>
      <c r="AM25" s="243">
        <v>0</v>
      </c>
      <c r="AN25" s="243">
        <v>0</v>
      </c>
      <c r="AO25" s="243">
        <v>0</v>
      </c>
      <c r="AP25" s="243">
        <v>48.2</v>
      </c>
      <c r="AQ25" s="243">
        <v>0</v>
      </c>
    </row>
    <row r="26" spans="1:43" ht="23.1" customHeight="1">
      <c r="A26" s="539"/>
      <c r="B26" s="195" t="s">
        <v>530</v>
      </c>
      <c r="C26" s="403" t="s">
        <v>512</v>
      </c>
      <c r="D26" s="244">
        <v>75</v>
      </c>
      <c r="E26" s="245">
        <v>78.290000000000006</v>
      </c>
      <c r="F26" s="245">
        <v>93.17</v>
      </c>
      <c r="G26" s="244">
        <v>67.930000000000007</v>
      </c>
      <c r="H26" s="246">
        <v>-14.88</v>
      </c>
      <c r="I26" s="245">
        <v>10.36</v>
      </c>
      <c r="J26" s="246">
        <v>-4.5199999999999996</v>
      </c>
      <c r="K26" s="244">
        <v>3</v>
      </c>
      <c r="L26" s="245">
        <v>1.63</v>
      </c>
      <c r="M26" s="245">
        <v>3.39</v>
      </c>
      <c r="N26" s="244">
        <v>1.42</v>
      </c>
      <c r="O26" s="246">
        <v>-1.76</v>
      </c>
      <c r="P26" s="245">
        <v>0.21</v>
      </c>
      <c r="Q26" s="246">
        <v>-1.55</v>
      </c>
      <c r="R26" s="244">
        <v>0</v>
      </c>
      <c r="S26" s="245">
        <v>0</v>
      </c>
      <c r="T26" s="245">
        <v>1.0900000000000001</v>
      </c>
      <c r="U26" s="245">
        <v>0</v>
      </c>
      <c r="V26" s="246">
        <v>-1.0900000000000001</v>
      </c>
      <c r="W26" s="245">
        <v>0</v>
      </c>
      <c r="X26" s="246">
        <v>-1.0900000000000001</v>
      </c>
      <c r="Y26" s="244">
        <v>42</v>
      </c>
      <c r="Z26" s="244">
        <v>49</v>
      </c>
      <c r="AA26" s="244">
        <v>15.02</v>
      </c>
      <c r="AB26" s="244">
        <v>9.01</v>
      </c>
      <c r="AC26" s="244">
        <v>0</v>
      </c>
      <c r="AD26" s="244">
        <v>6.01</v>
      </c>
      <c r="AE26" s="246">
        <v>6.93</v>
      </c>
      <c r="AF26" s="246">
        <v>6.93</v>
      </c>
      <c r="AG26" s="244">
        <v>0</v>
      </c>
      <c r="AH26" s="244">
        <v>8.6499999999999897</v>
      </c>
      <c r="AI26" s="244">
        <v>8.6499999999999897</v>
      </c>
      <c r="AJ26" s="244">
        <v>0</v>
      </c>
      <c r="AK26" s="244">
        <v>0.36000000000000798</v>
      </c>
      <c r="AL26" s="244">
        <v>2.08</v>
      </c>
      <c r="AM26" s="243">
        <v>0</v>
      </c>
      <c r="AN26" s="243">
        <v>0</v>
      </c>
      <c r="AO26" s="243">
        <v>0</v>
      </c>
      <c r="AP26" s="243">
        <v>12.02</v>
      </c>
      <c r="AQ26" s="243">
        <v>0</v>
      </c>
    </row>
    <row r="27" spans="1:43" ht="23.1" customHeight="1">
      <c r="A27" s="539"/>
      <c r="B27" s="195" t="s">
        <v>531</v>
      </c>
      <c r="C27" s="403" t="s">
        <v>512</v>
      </c>
      <c r="D27" s="244">
        <v>257</v>
      </c>
      <c r="E27" s="245">
        <v>497.49</v>
      </c>
      <c r="F27" s="245">
        <v>381.95</v>
      </c>
      <c r="G27" s="244">
        <v>431.62</v>
      </c>
      <c r="H27" s="246">
        <v>115.54</v>
      </c>
      <c r="I27" s="245">
        <v>65.87</v>
      </c>
      <c r="J27" s="246">
        <v>181.41</v>
      </c>
      <c r="K27" s="244">
        <v>0</v>
      </c>
      <c r="L27" s="245">
        <v>0</v>
      </c>
      <c r="M27" s="245">
        <v>0</v>
      </c>
      <c r="N27" s="244">
        <v>0</v>
      </c>
      <c r="O27" s="246">
        <v>0</v>
      </c>
      <c r="P27" s="245">
        <v>0</v>
      </c>
      <c r="Q27" s="246">
        <v>0</v>
      </c>
      <c r="R27" s="244">
        <v>4</v>
      </c>
      <c r="S27" s="245">
        <v>13.05</v>
      </c>
      <c r="T27" s="245">
        <v>0</v>
      </c>
      <c r="U27" s="245">
        <v>11.32</v>
      </c>
      <c r="V27" s="246">
        <v>13.05</v>
      </c>
      <c r="W27" s="245">
        <v>1.73</v>
      </c>
      <c r="X27" s="246">
        <v>14.78</v>
      </c>
      <c r="Y27" s="244">
        <v>75</v>
      </c>
      <c r="Z27" s="244">
        <v>81</v>
      </c>
      <c r="AA27" s="244">
        <v>25.74</v>
      </c>
      <c r="AB27" s="244">
        <v>15.44</v>
      </c>
      <c r="AC27" s="244">
        <v>0</v>
      </c>
      <c r="AD27" s="244">
        <v>10.3</v>
      </c>
      <c r="AE27" s="246">
        <v>12.18</v>
      </c>
      <c r="AF27" s="246">
        <v>12.18</v>
      </c>
      <c r="AG27" s="244">
        <v>0</v>
      </c>
      <c r="AH27" s="244">
        <v>14.06</v>
      </c>
      <c r="AI27" s="244">
        <v>14.06</v>
      </c>
      <c r="AJ27" s="244">
        <v>0</v>
      </c>
      <c r="AK27" s="244">
        <v>1.38</v>
      </c>
      <c r="AL27" s="244">
        <v>3.26</v>
      </c>
      <c r="AM27" s="243">
        <v>0</v>
      </c>
      <c r="AN27" s="243">
        <v>0</v>
      </c>
      <c r="AO27" s="243">
        <v>0</v>
      </c>
      <c r="AP27" s="243">
        <v>20.6</v>
      </c>
      <c r="AQ27" s="243">
        <v>0</v>
      </c>
    </row>
    <row r="28" spans="1:43" ht="23.1" customHeight="1">
      <c r="A28" s="539"/>
      <c r="B28" s="195" t="s">
        <v>533</v>
      </c>
      <c r="C28" s="248" t="s">
        <v>511</v>
      </c>
      <c r="D28" s="244">
        <v>0</v>
      </c>
      <c r="E28" s="245">
        <v>0</v>
      </c>
      <c r="F28" s="245">
        <v>0</v>
      </c>
      <c r="G28" s="244">
        <v>0</v>
      </c>
      <c r="H28" s="246">
        <v>0</v>
      </c>
      <c r="I28" s="245">
        <v>0</v>
      </c>
      <c r="J28" s="246">
        <v>0</v>
      </c>
      <c r="K28" s="244">
        <v>0</v>
      </c>
      <c r="L28" s="245">
        <v>0</v>
      </c>
      <c r="M28" s="245">
        <v>0</v>
      </c>
      <c r="N28" s="244">
        <v>0</v>
      </c>
      <c r="O28" s="246">
        <v>0</v>
      </c>
      <c r="P28" s="245">
        <v>0</v>
      </c>
      <c r="Q28" s="246">
        <v>0</v>
      </c>
      <c r="R28" s="244">
        <v>0</v>
      </c>
      <c r="S28" s="245">
        <v>0</v>
      </c>
      <c r="T28" s="245">
        <v>0</v>
      </c>
      <c r="U28" s="245">
        <v>0</v>
      </c>
      <c r="V28" s="246">
        <v>0</v>
      </c>
      <c r="W28" s="245">
        <v>0</v>
      </c>
      <c r="X28" s="246">
        <v>0</v>
      </c>
      <c r="Y28" s="244">
        <v>0</v>
      </c>
      <c r="Z28" s="244">
        <v>17</v>
      </c>
      <c r="AA28" s="244">
        <v>2.8</v>
      </c>
      <c r="AB28" s="244">
        <v>1.68</v>
      </c>
      <c r="AC28" s="244">
        <v>0</v>
      </c>
      <c r="AD28" s="244">
        <v>1.1200000000000001</v>
      </c>
      <c r="AE28" s="246">
        <v>0</v>
      </c>
      <c r="AF28" s="246">
        <v>0</v>
      </c>
      <c r="AG28" s="244">
        <v>0</v>
      </c>
      <c r="AH28" s="244">
        <v>0</v>
      </c>
      <c r="AI28" s="244">
        <v>0</v>
      </c>
      <c r="AJ28" s="244">
        <v>0</v>
      </c>
      <c r="AK28" s="244">
        <v>1.68</v>
      </c>
      <c r="AL28" s="244">
        <v>1.68</v>
      </c>
      <c r="AM28" s="243">
        <v>0</v>
      </c>
      <c r="AN28" s="243">
        <v>0</v>
      </c>
      <c r="AO28" s="243">
        <v>0</v>
      </c>
      <c r="AP28" s="243">
        <v>2.2400000000000002</v>
      </c>
      <c r="AQ28" s="243">
        <v>0</v>
      </c>
    </row>
    <row r="29" spans="1:43" ht="23.1" customHeight="1">
      <c r="A29" s="545"/>
      <c r="B29" s="195" t="s">
        <v>532</v>
      </c>
      <c r="C29" s="248" t="s">
        <v>512</v>
      </c>
      <c r="D29" s="244">
        <v>187</v>
      </c>
      <c r="E29" s="245">
        <v>323.70999999999998</v>
      </c>
      <c r="F29" s="245">
        <v>148</v>
      </c>
      <c r="G29" s="244">
        <v>279.12</v>
      </c>
      <c r="H29" s="246">
        <v>175.71</v>
      </c>
      <c r="I29" s="245">
        <v>44.59</v>
      </c>
      <c r="J29" s="246">
        <v>220.3</v>
      </c>
      <c r="K29" s="244">
        <v>2</v>
      </c>
      <c r="L29" s="245">
        <v>1.38</v>
      </c>
      <c r="M29" s="245">
        <v>0.71</v>
      </c>
      <c r="N29" s="244">
        <v>1.21</v>
      </c>
      <c r="O29" s="246">
        <v>0.67</v>
      </c>
      <c r="P29" s="245">
        <v>0.17</v>
      </c>
      <c r="Q29" s="246">
        <v>0.84</v>
      </c>
      <c r="R29" s="244">
        <v>1</v>
      </c>
      <c r="S29" s="245">
        <v>2.76</v>
      </c>
      <c r="T29" s="245">
        <v>6.4</v>
      </c>
      <c r="U29" s="245">
        <v>2.39</v>
      </c>
      <c r="V29" s="246">
        <v>-3.64</v>
      </c>
      <c r="W29" s="245">
        <v>0.37</v>
      </c>
      <c r="X29" s="246">
        <v>-3.27</v>
      </c>
      <c r="Y29" s="244">
        <v>42</v>
      </c>
      <c r="Z29" s="244">
        <v>59</v>
      </c>
      <c r="AA29" s="244">
        <v>16.670000000000002</v>
      </c>
      <c r="AB29" s="244">
        <v>10</v>
      </c>
      <c r="AC29" s="244">
        <v>0</v>
      </c>
      <c r="AD29" s="244">
        <v>6.67</v>
      </c>
      <c r="AE29" s="246">
        <v>6.73</v>
      </c>
      <c r="AF29" s="246">
        <v>6.73</v>
      </c>
      <c r="AG29" s="244">
        <v>0</v>
      </c>
      <c r="AH29" s="244">
        <v>10.28</v>
      </c>
      <c r="AI29" s="244">
        <v>10.28</v>
      </c>
      <c r="AJ29" s="244">
        <v>0</v>
      </c>
      <c r="AK29" s="244">
        <v>-0.28000000000003</v>
      </c>
      <c r="AL29" s="244">
        <v>3.27</v>
      </c>
      <c r="AM29" s="243">
        <v>0</v>
      </c>
      <c r="AN29" s="243">
        <v>0</v>
      </c>
      <c r="AO29" s="243">
        <v>0</v>
      </c>
      <c r="AP29" s="243">
        <v>13.34</v>
      </c>
      <c r="AQ29" s="243">
        <v>0</v>
      </c>
    </row>
    <row r="30" spans="1:43" s="239" customFormat="1" ht="23.1" customHeight="1">
      <c r="A30" s="538" t="s">
        <v>186</v>
      </c>
      <c r="B30" s="404" t="s">
        <v>13</v>
      </c>
      <c r="C30" s="404"/>
      <c r="D30" s="247">
        <v>835</v>
      </c>
      <c r="E30" s="247">
        <v>949.59</v>
      </c>
      <c r="F30" s="247">
        <v>723.46</v>
      </c>
      <c r="G30" s="247">
        <v>791.48</v>
      </c>
      <c r="H30" s="247">
        <v>226.13</v>
      </c>
      <c r="I30" s="247">
        <v>158.11000000000001</v>
      </c>
      <c r="J30" s="247">
        <v>384.24</v>
      </c>
      <c r="K30" s="247">
        <v>32</v>
      </c>
      <c r="L30" s="247">
        <v>17.16</v>
      </c>
      <c r="M30" s="247">
        <v>29.73</v>
      </c>
      <c r="N30" s="247">
        <v>13.68</v>
      </c>
      <c r="O30" s="247">
        <v>-12.57</v>
      </c>
      <c r="P30" s="247">
        <v>3.48</v>
      </c>
      <c r="Q30" s="247">
        <v>-9.09</v>
      </c>
      <c r="R30" s="247">
        <v>2</v>
      </c>
      <c r="S30" s="247">
        <v>3.32</v>
      </c>
      <c r="T30" s="247">
        <v>23.56</v>
      </c>
      <c r="U30" s="247">
        <v>2.88</v>
      </c>
      <c r="V30" s="247">
        <v>-20.239999999999998</v>
      </c>
      <c r="W30" s="247">
        <v>0.44</v>
      </c>
      <c r="X30" s="247">
        <v>-19.8</v>
      </c>
      <c r="Y30" s="247">
        <v>395</v>
      </c>
      <c r="Z30" s="247">
        <v>459</v>
      </c>
      <c r="AA30" s="247">
        <v>140.91</v>
      </c>
      <c r="AB30" s="247">
        <v>84.54</v>
      </c>
      <c r="AC30" s="247">
        <v>0</v>
      </c>
      <c r="AD30" s="247">
        <v>56.37</v>
      </c>
      <c r="AE30" s="247">
        <v>68.430000000000007</v>
      </c>
      <c r="AF30" s="247">
        <v>68.430000000000007</v>
      </c>
      <c r="AG30" s="247">
        <v>0</v>
      </c>
      <c r="AH30" s="247">
        <v>59.96</v>
      </c>
      <c r="AI30" s="247">
        <v>59.96</v>
      </c>
      <c r="AJ30" s="247">
        <v>0</v>
      </c>
      <c r="AK30" s="247">
        <v>24.58</v>
      </c>
      <c r="AL30" s="247">
        <v>16.11</v>
      </c>
      <c r="AM30" s="243">
        <v>0</v>
      </c>
      <c r="AN30" s="243">
        <v>0</v>
      </c>
      <c r="AO30" s="243">
        <v>0</v>
      </c>
      <c r="AP30" s="243">
        <v>112.74</v>
      </c>
      <c r="AQ30" s="243">
        <v>0</v>
      </c>
    </row>
    <row r="31" spans="1:43" ht="23.1" customHeight="1">
      <c r="A31" s="539"/>
      <c r="B31" s="195" t="s">
        <v>534</v>
      </c>
      <c r="C31" s="248" t="s">
        <v>512</v>
      </c>
      <c r="D31" s="244">
        <v>228</v>
      </c>
      <c r="E31" s="245">
        <v>177.47</v>
      </c>
      <c r="F31" s="245">
        <v>150.74</v>
      </c>
      <c r="G31" s="244">
        <v>153.97999999999999</v>
      </c>
      <c r="H31" s="246">
        <v>26.73</v>
      </c>
      <c r="I31" s="245">
        <v>23.49</v>
      </c>
      <c r="J31" s="246">
        <v>50.22</v>
      </c>
      <c r="K31" s="244">
        <v>5</v>
      </c>
      <c r="L31" s="245">
        <v>2.19</v>
      </c>
      <c r="M31" s="245">
        <v>3.18</v>
      </c>
      <c r="N31" s="244">
        <v>1.9</v>
      </c>
      <c r="O31" s="246">
        <v>-0.99</v>
      </c>
      <c r="P31" s="245">
        <v>0.28999999999999998</v>
      </c>
      <c r="Q31" s="246">
        <v>-0.7</v>
      </c>
      <c r="R31" s="244">
        <v>1</v>
      </c>
      <c r="S31" s="245">
        <v>0.92</v>
      </c>
      <c r="T31" s="245">
        <v>2.76</v>
      </c>
      <c r="U31" s="245">
        <v>0.8</v>
      </c>
      <c r="V31" s="246">
        <v>-1.84</v>
      </c>
      <c r="W31" s="245">
        <v>0.12</v>
      </c>
      <c r="X31" s="246">
        <v>-1.72</v>
      </c>
      <c r="Y31" s="244">
        <v>83</v>
      </c>
      <c r="Z31" s="244">
        <v>103</v>
      </c>
      <c r="AA31" s="244">
        <v>30.69</v>
      </c>
      <c r="AB31" s="244">
        <v>18.41</v>
      </c>
      <c r="AC31" s="244">
        <v>0</v>
      </c>
      <c r="AD31" s="244">
        <v>12.28</v>
      </c>
      <c r="AE31" s="246">
        <v>14.75</v>
      </c>
      <c r="AF31" s="246">
        <v>14.75</v>
      </c>
      <c r="AG31" s="244">
        <v>0</v>
      </c>
      <c r="AH31" s="244">
        <v>18.32</v>
      </c>
      <c r="AI31" s="244">
        <v>18.32</v>
      </c>
      <c r="AJ31" s="244">
        <v>0</v>
      </c>
      <c r="AK31" s="244">
        <v>9.0000000000007005E-2</v>
      </c>
      <c r="AL31" s="244">
        <v>3.66</v>
      </c>
      <c r="AM31" s="243">
        <v>0</v>
      </c>
      <c r="AN31" s="243">
        <v>0</v>
      </c>
      <c r="AO31" s="243">
        <v>0</v>
      </c>
      <c r="AP31" s="243">
        <v>24.56</v>
      </c>
      <c r="AQ31" s="243">
        <v>0</v>
      </c>
    </row>
    <row r="32" spans="1:43" ht="23.1" customHeight="1">
      <c r="A32" s="539"/>
      <c r="B32" s="195" t="s">
        <v>535</v>
      </c>
      <c r="C32" s="248" t="s">
        <v>512</v>
      </c>
      <c r="D32" s="244">
        <v>200</v>
      </c>
      <c r="E32" s="245">
        <v>179.16</v>
      </c>
      <c r="F32" s="245">
        <v>99.19</v>
      </c>
      <c r="G32" s="244">
        <v>155.32</v>
      </c>
      <c r="H32" s="246">
        <v>79.97</v>
      </c>
      <c r="I32" s="245">
        <v>23.84</v>
      </c>
      <c r="J32" s="246">
        <v>103.81</v>
      </c>
      <c r="K32" s="244">
        <v>21</v>
      </c>
      <c r="L32" s="245">
        <v>12.17</v>
      </c>
      <c r="M32" s="245">
        <v>24.91</v>
      </c>
      <c r="N32" s="244">
        <v>10.57</v>
      </c>
      <c r="O32" s="246">
        <v>-12.74</v>
      </c>
      <c r="P32" s="245">
        <v>1.6</v>
      </c>
      <c r="Q32" s="246">
        <v>-11.14</v>
      </c>
      <c r="R32" s="244">
        <v>0</v>
      </c>
      <c r="S32" s="245">
        <v>0</v>
      </c>
      <c r="T32" s="245">
        <v>0</v>
      </c>
      <c r="U32" s="245">
        <v>0</v>
      </c>
      <c r="V32" s="246">
        <v>0</v>
      </c>
      <c r="W32" s="245">
        <v>0</v>
      </c>
      <c r="X32" s="246">
        <v>0</v>
      </c>
      <c r="Y32" s="244">
        <v>149</v>
      </c>
      <c r="Z32" s="244">
        <v>145</v>
      </c>
      <c r="AA32" s="244">
        <v>48.51</v>
      </c>
      <c r="AB32" s="244">
        <v>29.11</v>
      </c>
      <c r="AC32" s="244">
        <v>0</v>
      </c>
      <c r="AD32" s="244">
        <v>19.399999999999999</v>
      </c>
      <c r="AE32" s="246">
        <v>24.46</v>
      </c>
      <c r="AF32" s="246">
        <v>24.46</v>
      </c>
      <c r="AG32" s="244">
        <v>0</v>
      </c>
      <c r="AH32" s="244">
        <v>21.11</v>
      </c>
      <c r="AI32" s="244">
        <v>21.11</v>
      </c>
      <c r="AJ32" s="244">
        <v>0</v>
      </c>
      <c r="AK32" s="244">
        <v>7.9999999999999902</v>
      </c>
      <c r="AL32" s="244">
        <v>4.6500000000000004</v>
      </c>
      <c r="AM32" s="243">
        <v>0</v>
      </c>
      <c r="AN32" s="243">
        <v>0</v>
      </c>
      <c r="AO32" s="243">
        <v>0</v>
      </c>
      <c r="AP32" s="243">
        <v>38.799999999999997</v>
      </c>
      <c r="AQ32" s="243">
        <v>0</v>
      </c>
    </row>
    <row r="33" spans="1:43" s="241" customFormat="1" ht="23.1" customHeight="1">
      <c r="A33" s="539"/>
      <c r="B33" s="195" t="s">
        <v>536</v>
      </c>
      <c r="C33" s="248" t="s">
        <v>511</v>
      </c>
      <c r="D33" s="244">
        <v>234</v>
      </c>
      <c r="E33" s="245">
        <v>334.71</v>
      </c>
      <c r="F33" s="245">
        <v>287.94</v>
      </c>
      <c r="G33" s="244">
        <v>258.11</v>
      </c>
      <c r="H33" s="246">
        <v>46.77</v>
      </c>
      <c r="I33" s="245">
        <v>76.599999999999994</v>
      </c>
      <c r="J33" s="246">
        <v>123.37</v>
      </c>
      <c r="K33" s="244">
        <v>0</v>
      </c>
      <c r="L33" s="245">
        <v>0</v>
      </c>
      <c r="M33" s="245">
        <v>0</v>
      </c>
      <c r="N33" s="244">
        <v>0</v>
      </c>
      <c r="O33" s="246">
        <v>0</v>
      </c>
      <c r="P33" s="245">
        <v>0</v>
      </c>
      <c r="Q33" s="246">
        <v>0</v>
      </c>
      <c r="R33" s="244">
        <v>0</v>
      </c>
      <c r="S33" s="245">
        <v>0</v>
      </c>
      <c r="T33" s="245">
        <v>20.8</v>
      </c>
      <c r="U33" s="245">
        <v>0</v>
      </c>
      <c r="V33" s="246">
        <v>-20.8</v>
      </c>
      <c r="W33" s="245">
        <v>0</v>
      </c>
      <c r="X33" s="246">
        <v>-20.8</v>
      </c>
      <c r="Y33" s="244">
        <v>103</v>
      </c>
      <c r="Z33" s="244">
        <v>148</v>
      </c>
      <c r="AA33" s="244">
        <v>41.42</v>
      </c>
      <c r="AB33" s="244">
        <v>24.85</v>
      </c>
      <c r="AC33" s="244">
        <v>0</v>
      </c>
      <c r="AD33" s="244">
        <v>16.57</v>
      </c>
      <c r="AE33" s="246">
        <v>19.510000000000002</v>
      </c>
      <c r="AF33" s="246">
        <v>19.510000000000002</v>
      </c>
      <c r="AG33" s="244">
        <v>0</v>
      </c>
      <c r="AH33" s="244">
        <v>10.89</v>
      </c>
      <c r="AI33" s="244">
        <v>10.89</v>
      </c>
      <c r="AJ33" s="244">
        <v>0</v>
      </c>
      <c r="AK33" s="244">
        <v>13.96</v>
      </c>
      <c r="AL33" s="244">
        <v>5.34</v>
      </c>
      <c r="AM33" s="243">
        <v>0</v>
      </c>
      <c r="AN33" s="243">
        <v>0</v>
      </c>
      <c r="AO33" s="243">
        <v>0</v>
      </c>
      <c r="AP33" s="243">
        <v>33.14</v>
      </c>
      <c r="AQ33" s="243">
        <v>0</v>
      </c>
    </row>
    <row r="34" spans="1:43" ht="23.1" customHeight="1">
      <c r="A34" s="539"/>
      <c r="B34" s="195" t="s">
        <v>537</v>
      </c>
      <c r="C34" s="248" t="s">
        <v>512</v>
      </c>
      <c r="D34" s="244">
        <v>173</v>
      </c>
      <c r="E34" s="245">
        <v>258.25</v>
      </c>
      <c r="F34" s="245">
        <v>185.59</v>
      </c>
      <c r="G34" s="244">
        <v>224.07</v>
      </c>
      <c r="H34" s="246">
        <v>72.66</v>
      </c>
      <c r="I34" s="245">
        <v>34.18</v>
      </c>
      <c r="J34" s="246">
        <v>106.84</v>
      </c>
      <c r="K34" s="244">
        <v>2</v>
      </c>
      <c r="L34" s="245">
        <v>1.4</v>
      </c>
      <c r="M34" s="245">
        <v>0.71</v>
      </c>
      <c r="N34" s="244">
        <v>1.21</v>
      </c>
      <c r="O34" s="246">
        <v>0.69</v>
      </c>
      <c r="P34" s="245">
        <v>0.19</v>
      </c>
      <c r="Q34" s="246">
        <v>0.88</v>
      </c>
      <c r="R34" s="244">
        <v>1</v>
      </c>
      <c r="S34" s="245">
        <v>2.4</v>
      </c>
      <c r="T34" s="245">
        <v>0</v>
      </c>
      <c r="U34" s="245">
        <v>2.08</v>
      </c>
      <c r="V34" s="246">
        <v>2.4</v>
      </c>
      <c r="W34" s="245">
        <v>0.32</v>
      </c>
      <c r="X34" s="246">
        <v>2.72</v>
      </c>
      <c r="Y34" s="244">
        <v>57</v>
      </c>
      <c r="Z34" s="244">
        <v>59</v>
      </c>
      <c r="AA34" s="244">
        <v>19.14</v>
      </c>
      <c r="AB34" s="244">
        <v>11.48</v>
      </c>
      <c r="AC34" s="244">
        <v>0</v>
      </c>
      <c r="AD34" s="244">
        <v>7.66</v>
      </c>
      <c r="AE34" s="246">
        <v>9.41</v>
      </c>
      <c r="AF34" s="246">
        <v>9.41</v>
      </c>
      <c r="AG34" s="244">
        <v>0</v>
      </c>
      <c r="AH34" s="244">
        <v>9.6399999999999899</v>
      </c>
      <c r="AI34" s="244">
        <v>9.6399999999999899</v>
      </c>
      <c r="AJ34" s="244">
        <v>0</v>
      </c>
      <c r="AK34" s="244">
        <v>1.8400000000000101</v>
      </c>
      <c r="AL34" s="244">
        <v>2.0699999999999998</v>
      </c>
      <c r="AM34" s="243">
        <v>0</v>
      </c>
      <c r="AN34" s="243">
        <v>0</v>
      </c>
      <c r="AO34" s="243">
        <v>0</v>
      </c>
      <c r="AP34" s="243">
        <v>15.32</v>
      </c>
      <c r="AQ34" s="243">
        <v>0</v>
      </c>
    </row>
    <row r="35" spans="1:43" ht="23.1" customHeight="1">
      <c r="A35" s="572"/>
      <c r="B35" s="195" t="s">
        <v>538</v>
      </c>
      <c r="C35" s="248" t="s">
        <v>512</v>
      </c>
      <c r="D35" s="244">
        <v>0</v>
      </c>
      <c r="E35" s="245">
        <v>0</v>
      </c>
      <c r="F35" s="245">
        <v>0</v>
      </c>
      <c r="G35" s="244">
        <v>0</v>
      </c>
      <c r="H35" s="246">
        <v>0</v>
      </c>
      <c r="I35" s="245">
        <v>0</v>
      </c>
      <c r="J35" s="246">
        <v>0</v>
      </c>
      <c r="K35" s="244">
        <v>4</v>
      </c>
      <c r="L35" s="245">
        <v>1.4</v>
      </c>
      <c r="M35" s="245">
        <v>0.93</v>
      </c>
      <c r="N35" s="244">
        <v>0</v>
      </c>
      <c r="O35" s="246">
        <v>0.47</v>
      </c>
      <c r="P35" s="245">
        <v>1.4</v>
      </c>
      <c r="Q35" s="246">
        <v>1.87</v>
      </c>
      <c r="R35" s="244">
        <v>0</v>
      </c>
      <c r="S35" s="245">
        <v>0</v>
      </c>
      <c r="T35" s="245">
        <v>0</v>
      </c>
      <c r="U35" s="245">
        <v>0</v>
      </c>
      <c r="V35" s="246">
        <v>0</v>
      </c>
      <c r="W35" s="245">
        <v>0</v>
      </c>
      <c r="X35" s="246">
        <v>0</v>
      </c>
      <c r="Y35" s="244">
        <v>3</v>
      </c>
      <c r="Z35" s="244">
        <v>4</v>
      </c>
      <c r="AA35" s="244">
        <v>1.1499999999999999</v>
      </c>
      <c r="AB35" s="244">
        <v>0.69</v>
      </c>
      <c r="AC35" s="244">
        <v>0</v>
      </c>
      <c r="AD35" s="244">
        <v>0.46</v>
      </c>
      <c r="AE35" s="246">
        <v>0.3</v>
      </c>
      <c r="AF35" s="246">
        <v>0.3</v>
      </c>
      <c r="AG35" s="244">
        <v>0</v>
      </c>
      <c r="AH35" s="244">
        <v>0</v>
      </c>
      <c r="AI35" s="244">
        <v>0</v>
      </c>
      <c r="AJ35" s="244">
        <v>0</v>
      </c>
      <c r="AK35" s="244">
        <v>0.69</v>
      </c>
      <c r="AL35" s="244">
        <v>0.39</v>
      </c>
      <c r="AM35" s="243">
        <v>0</v>
      </c>
      <c r="AN35" s="243">
        <v>0</v>
      </c>
      <c r="AO35" s="243">
        <v>0</v>
      </c>
      <c r="AP35" s="243">
        <v>0.92</v>
      </c>
      <c r="AQ35" s="243">
        <v>0</v>
      </c>
    </row>
    <row r="36" spans="1:43" s="239" customFormat="1" ht="23.1" customHeight="1">
      <c r="A36" s="538" t="s">
        <v>201</v>
      </c>
      <c r="B36" s="404" t="s">
        <v>13</v>
      </c>
      <c r="C36" s="404"/>
      <c r="D36" s="247">
        <v>223</v>
      </c>
      <c r="E36" s="247">
        <v>184.91</v>
      </c>
      <c r="F36" s="247">
        <v>149.9</v>
      </c>
      <c r="G36" s="247">
        <v>160.41999999999999</v>
      </c>
      <c r="H36" s="247">
        <v>35.01</v>
      </c>
      <c r="I36" s="247">
        <v>24.49</v>
      </c>
      <c r="J36" s="247">
        <v>59.5</v>
      </c>
      <c r="K36" s="247">
        <v>70</v>
      </c>
      <c r="L36" s="247">
        <v>23.89</v>
      </c>
      <c r="M36" s="247">
        <v>362.85</v>
      </c>
      <c r="N36" s="247">
        <v>20.74</v>
      </c>
      <c r="O36" s="247">
        <v>-338.96</v>
      </c>
      <c r="P36" s="247">
        <v>3.15</v>
      </c>
      <c r="Q36" s="247">
        <v>-335.81</v>
      </c>
      <c r="R36" s="247">
        <v>0</v>
      </c>
      <c r="S36" s="247">
        <v>0</v>
      </c>
      <c r="T36" s="247">
        <v>4.88</v>
      </c>
      <c r="U36" s="247">
        <v>0</v>
      </c>
      <c r="V36" s="247">
        <v>-4.88</v>
      </c>
      <c r="W36" s="247">
        <v>0</v>
      </c>
      <c r="X36" s="247">
        <v>-4.88</v>
      </c>
      <c r="Y36" s="247">
        <v>1130</v>
      </c>
      <c r="Z36" s="247">
        <v>175</v>
      </c>
      <c r="AA36" s="247">
        <v>215.32</v>
      </c>
      <c r="AB36" s="247">
        <v>129.19</v>
      </c>
      <c r="AC36" s="247">
        <v>0</v>
      </c>
      <c r="AD36" s="247">
        <v>86.13</v>
      </c>
      <c r="AE36" s="247">
        <v>216.72</v>
      </c>
      <c r="AF36" s="247">
        <v>216.72</v>
      </c>
      <c r="AG36" s="247">
        <v>0</v>
      </c>
      <c r="AH36" s="247">
        <v>24.84</v>
      </c>
      <c r="AI36" s="247">
        <v>24.84</v>
      </c>
      <c r="AJ36" s="247">
        <v>0</v>
      </c>
      <c r="AK36" s="247">
        <v>104.35</v>
      </c>
      <c r="AL36" s="247">
        <v>-87.53</v>
      </c>
      <c r="AM36" s="243">
        <v>0</v>
      </c>
      <c r="AN36" s="243">
        <v>0</v>
      </c>
      <c r="AO36" s="243">
        <v>0</v>
      </c>
      <c r="AP36" s="243">
        <v>172.26</v>
      </c>
      <c r="AQ36" s="243">
        <v>0</v>
      </c>
    </row>
    <row r="37" spans="1:43" ht="23.1" customHeight="1">
      <c r="A37" s="539"/>
      <c r="B37" s="195" t="s">
        <v>540</v>
      </c>
      <c r="C37" s="248" t="s">
        <v>512</v>
      </c>
      <c r="D37" s="244">
        <v>218</v>
      </c>
      <c r="E37" s="245">
        <v>180.48</v>
      </c>
      <c r="F37" s="245">
        <v>146.01</v>
      </c>
      <c r="G37" s="244">
        <v>156.58000000000001</v>
      </c>
      <c r="H37" s="246">
        <v>34.47</v>
      </c>
      <c r="I37" s="245">
        <v>23.9</v>
      </c>
      <c r="J37" s="246">
        <v>58.37</v>
      </c>
      <c r="K37" s="244">
        <v>70</v>
      </c>
      <c r="L37" s="245">
        <v>23.89</v>
      </c>
      <c r="M37" s="245">
        <v>362.54</v>
      </c>
      <c r="N37" s="244">
        <v>20.74</v>
      </c>
      <c r="O37" s="246">
        <v>-338.65</v>
      </c>
      <c r="P37" s="245">
        <v>3.15</v>
      </c>
      <c r="Q37" s="246">
        <v>-335.5</v>
      </c>
      <c r="R37" s="244">
        <v>0</v>
      </c>
      <c r="S37" s="245">
        <v>0</v>
      </c>
      <c r="T37" s="245">
        <v>4.88</v>
      </c>
      <c r="U37" s="245">
        <v>0</v>
      </c>
      <c r="V37" s="246">
        <v>-4.88</v>
      </c>
      <c r="W37" s="245">
        <v>0</v>
      </c>
      <c r="X37" s="246">
        <v>-4.88</v>
      </c>
      <c r="Y37" s="244">
        <v>1127</v>
      </c>
      <c r="Z37" s="244">
        <v>170</v>
      </c>
      <c r="AA37" s="244">
        <v>214</v>
      </c>
      <c r="AB37" s="244">
        <v>128.4</v>
      </c>
      <c r="AC37" s="244">
        <v>0</v>
      </c>
      <c r="AD37" s="244">
        <v>85.6</v>
      </c>
      <c r="AE37" s="246">
        <v>216.32</v>
      </c>
      <c r="AF37" s="246">
        <v>216.32</v>
      </c>
      <c r="AG37" s="244">
        <v>0</v>
      </c>
      <c r="AH37" s="244">
        <v>24.68</v>
      </c>
      <c r="AI37" s="244">
        <v>24.68</v>
      </c>
      <c r="AJ37" s="244">
        <v>0</v>
      </c>
      <c r="AK37" s="244">
        <v>103.72</v>
      </c>
      <c r="AL37" s="244">
        <v>-87.92</v>
      </c>
      <c r="AM37" s="243">
        <v>0</v>
      </c>
      <c r="AN37" s="243">
        <v>0</v>
      </c>
      <c r="AO37" s="243">
        <v>0</v>
      </c>
      <c r="AP37" s="243">
        <v>171.2</v>
      </c>
      <c r="AQ37" s="243">
        <v>0</v>
      </c>
    </row>
    <row r="38" spans="1:43" ht="33" customHeight="1">
      <c r="A38" s="545"/>
      <c r="B38" s="195" t="s">
        <v>541</v>
      </c>
      <c r="C38" s="248" t="s">
        <v>511</v>
      </c>
      <c r="D38" s="244">
        <v>5</v>
      </c>
      <c r="E38" s="245">
        <v>4.43</v>
      </c>
      <c r="F38" s="245">
        <v>3.89</v>
      </c>
      <c r="G38" s="244">
        <v>3.84</v>
      </c>
      <c r="H38" s="246">
        <v>0.54</v>
      </c>
      <c r="I38" s="245">
        <v>0.59</v>
      </c>
      <c r="J38" s="246">
        <v>1.1299999999999999</v>
      </c>
      <c r="K38" s="244">
        <v>0</v>
      </c>
      <c r="L38" s="245">
        <v>0</v>
      </c>
      <c r="M38" s="245">
        <v>0.31</v>
      </c>
      <c r="N38" s="244">
        <v>0</v>
      </c>
      <c r="O38" s="246">
        <v>-0.31</v>
      </c>
      <c r="P38" s="245">
        <v>0</v>
      </c>
      <c r="Q38" s="246">
        <v>-0.31</v>
      </c>
      <c r="R38" s="244">
        <v>0</v>
      </c>
      <c r="S38" s="245">
        <v>0</v>
      </c>
      <c r="T38" s="245">
        <v>0</v>
      </c>
      <c r="U38" s="245">
        <v>0</v>
      </c>
      <c r="V38" s="246">
        <v>0</v>
      </c>
      <c r="W38" s="245">
        <v>0</v>
      </c>
      <c r="X38" s="246">
        <v>0</v>
      </c>
      <c r="Y38" s="244">
        <v>3</v>
      </c>
      <c r="Z38" s="244">
        <v>5</v>
      </c>
      <c r="AA38" s="244">
        <v>1.32</v>
      </c>
      <c r="AB38" s="244">
        <v>0.79</v>
      </c>
      <c r="AC38" s="244">
        <v>0</v>
      </c>
      <c r="AD38" s="244">
        <v>0.53</v>
      </c>
      <c r="AE38" s="246">
        <v>0.4</v>
      </c>
      <c r="AF38" s="246">
        <v>0.4</v>
      </c>
      <c r="AG38" s="244">
        <v>0</v>
      </c>
      <c r="AH38" s="244">
        <v>0.16</v>
      </c>
      <c r="AI38" s="244">
        <v>0.16</v>
      </c>
      <c r="AJ38" s="244">
        <v>0</v>
      </c>
      <c r="AK38" s="244">
        <v>0.63</v>
      </c>
      <c r="AL38" s="244">
        <v>0.39</v>
      </c>
      <c r="AM38" s="243">
        <v>0</v>
      </c>
      <c r="AN38" s="243">
        <v>0</v>
      </c>
      <c r="AO38" s="243">
        <v>0</v>
      </c>
      <c r="AP38" s="243">
        <v>1.06</v>
      </c>
      <c r="AQ38" s="243">
        <v>0</v>
      </c>
    </row>
    <row r="39" spans="1:43" s="239" customFormat="1" ht="23.1" customHeight="1">
      <c r="A39" s="538" t="s">
        <v>216</v>
      </c>
      <c r="B39" s="404" t="s">
        <v>13</v>
      </c>
      <c r="C39" s="404"/>
      <c r="D39" s="247">
        <v>407</v>
      </c>
      <c r="E39" s="247">
        <v>437.66</v>
      </c>
      <c r="F39" s="247">
        <v>334.44</v>
      </c>
      <c r="G39" s="247">
        <v>379.74</v>
      </c>
      <c r="H39" s="247">
        <v>103.22</v>
      </c>
      <c r="I39" s="247">
        <v>57.92</v>
      </c>
      <c r="J39" s="247">
        <v>161.13999999999999</v>
      </c>
      <c r="K39" s="247">
        <v>23</v>
      </c>
      <c r="L39" s="247">
        <v>12.89</v>
      </c>
      <c r="M39" s="247">
        <v>140</v>
      </c>
      <c r="N39" s="247">
        <v>11.18</v>
      </c>
      <c r="O39" s="247">
        <v>-127.11</v>
      </c>
      <c r="P39" s="247">
        <v>1.71</v>
      </c>
      <c r="Q39" s="247">
        <v>-125.4</v>
      </c>
      <c r="R39" s="247">
        <v>2</v>
      </c>
      <c r="S39" s="247">
        <v>3.24</v>
      </c>
      <c r="T39" s="247">
        <v>0.92</v>
      </c>
      <c r="U39" s="247">
        <v>2.81</v>
      </c>
      <c r="V39" s="247">
        <v>2.3199999999999998</v>
      </c>
      <c r="W39" s="247">
        <v>0.43</v>
      </c>
      <c r="X39" s="247">
        <v>2.75</v>
      </c>
      <c r="Y39" s="247">
        <v>519</v>
      </c>
      <c r="Z39" s="247">
        <v>177</v>
      </c>
      <c r="AA39" s="247">
        <v>114.84</v>
      </c>
      <c r="AB39" s="247">
        <v>68.91</v>
      </c>
      <c r="AC39" s="247">
        <v>0</v>
      </c>
      <c r="AD39" s="247">
        <v>45.93</v>
      </c>
      <c r="AE39" s="247">
        <v>90.19</v>
      </c>
      <c r="AF39" s="247">
        <v>90.19</v>
      </c>
      <c r="AG39" s="247">
        <v>0</v>
      </c>
      <c r="AH39" s="247">
        <v>28.27</v>
      </c>
      <c r="AI39" s="247">
        <v>28.27</v>
      </c>
      <c r="AJ39" s="247">
        <v>0</v>
      </c>
      <c r="AK39" s="247">
        <v>40.64</v>
      </c>
      <c r="AL39" s="247">
        <v>-21.28</v>
      </c>
      <c r="AM39" s="243">
        <v>0</v>
      </c>
      <c r="AN39" s="243">
        <v>0</v>
      </c>
      <c r="AO39" s="243">
        <v>0</v>
      </c>
      <c r="AP39" s="243">
        <v>91.86</v>
      </c>
      <c r="AQ39" s="243">
        <v>0</v>
      </c>
    </row>
    <row r="40" spans="1:43" ht="23.1" customHeight="1">
      <c r="A40" s="539"/>
      <c r="B40" s="195" t="s">
        <v>543</v>
      </c>
      <c r="C40" s="248" t="s">
        <v>512</v>
      </c>
      <c r="D40" s="244">
        <v>293</v>
      </c>
      <c r="E40" s="245">
        <v>304.24</v>
      </c>
      <c r="F40" s="245">
        <v>242.75</v>
      </c>
      <c r="G40" s="244">
        <v>263.97000000000003</v>
      </c>
      <c r="H40" s="246">
        <v>61.49</v>
      </c>
      <c r="I40" s="245">
        <v>40.270000000000003</v>
      </c>
      <c r="J40" s="246">
        <v>101.76</v>
      </c>
      <c r="K40" s="244">
        <v>7</v>
      </c>
      <c r="L40" s="245">
        <v>4.07</v>
      </c>
      <c r="M40" s="245">
        <v>6.46</v>
      </c>
      <c r="N40" s="244">
        <v>3.53</v>
      </c>
      <c r="O40" s="246">
        <v>-2.39</v>
      </c>
      <c r="P40" s="245">
        <v>0.54</v>
      </c>
      <c r="Q40" s="246">
        <v>-1.85</v>
      </c>
      <c r="R40" s="244">
        <v>2</v>
      </c>
      <c r="S40" s="245">
        <v>3.24</v>
      </c>
      <c r="T40" s="245">
        <v>0.92</v>
      </c>
      <c r="U40" s="245">
        <v>2.81</v>
      </c>
      <c r="V40" s="246">
        <v>2.3199999999999998</v>
      </c>
      <c r="W40" s="245">
        <v>0.43</v>
      </c>
      <c r="X40" s="246">
        <v>2.75</v>
      </c>
      <c r="Y40" s="244">
        <v>123</v>
      </c>
      <c r="Z40" s="244">
        <v>131</v>
      </c>
      <c r="AA40" s="244">
        <v>41.91</v>
      </c>
      <c r="AB40" s="244">
        <v>25.15</v>
      </c>
      <c r="AC40" s="244">
        <v>0</v>
      </c>
      <c r="AD40" s="244">
        <v>16.760000000000002</v>
      </c>
      <c r="AE40" s="246">
        <v>18.71</v>
      </c>
      <c r="AF40" s="246">
        <v>18.71</v>
      </c>
      <c r="AG40" s="244">
        <v>0</v>
      </c>
      <c r="AH40" s="244">
        <v>20.69</v>
      </c>
      <c r="AI40" s="244">
        <v>20.69</v>
      </c>
      <c r="AJ40" s="244">
        <v>0</v>
      </c>
      <c r="AK40" s="244">
        <v>4.46</v>
      </c>
      <c r="AL40" s="244">
        <v>6.44</v>
      </c>
      <c r="AM40" s="243">
        <v>0</v>
      </c>
      <c r="AN40" s="243">
        <v>0</v>
      </c>
      <c r="AO40" s="243">
        <v>0</v>
      </c>
      <c r="AP40" s="243">
        <v>33.520000000000003</v>
      </c>
      <c r="AQ40" s="243">
        <v>0</v>
      </c>
    </row>
    <row r="41" spans="1:43" ht="23.1" customHeight="1">
      <c r="A41" s="545"/>
      <c r="B41" s="195" t="s">
        <v>544</v>
      </c>
      <c r="C41" s="248" t="s">
        <v>512</v>
      </c>
      <c r="D41" s="244">
        <v>114</v>
      </c>
      <c r="E41" s="245">
        <v>133.41999999999999</v>
      </c>
      <c r="F41" s="245">
        <v>91.69</v>
      </c>
      <c r="G41" s="244">
        <v>115.77</v>
      </c>
      <c r="H41" s="246">
        <v>41.73</v>
      </c>
      <c r="I41" s="245">
        <v>17.649999999999999</v>
      </c>
      <c r="J41" s="246">
        <v>59.38</v>
      </c>
      <c r="K41" s="244">
        <v>16</v>
      </c>
      <c r="L41" s="245">
        <v>8.82</v>
      </c>
      <c r="M41" s="245">
        <v>133.54</v>
      </c>
      <c r="N41" s="244">
        <v>7.65</v>
      </c>
      <c r="O41" s="246">
        <v>-124.72</v>
      </c>
      <c r="P41" s="245">
        <v>1.17</v>
      </c>
      <c r="Q41" s="246">
        <v>-123.55</v>
      </c>
      <c r="R41" s="244">
        <v>0</v>
      </c>
      <c r="S41" s="245">
        <v>0</v>
      </c>
      <c r="T41" s="245">
        <v>0</v>
      </c>
      <c r="U41" s="245">
        <v>0</v>
      </c>
      <c r="V41" s="246">
        <v>0</v>
      </c>
      <c r="W41" s="245">
        <v>0</v>
      </c>
      <c r="X41" s="246">
        <v>0</v>
      </c>
      <c r="Y41" s="244">
        <v>396</v>
      </c>
      <c r="Z41" s="244">
        <v>46</v>
      </c>
      <c r="AA41" s="244">
        <v>72.930000000000007</v>
      </c>
      <c r="AB41" s="244">
        <v>43.76</v>
      </c>
      <c r="AC41" s="244">
        <v>0</v>
      </c>
      <c r="AD41" s="244">
        <v>29.17</v>
      </c>
      <c r="AE41" s="246">
        <v>71.48</v>
      </c>
      <c r="AF41" s="246">
        <v>71.48</v>
      </c>
      <c r="AG41" s="244">
        <v>0</v>
      </c>
      <c r="AH41" s="244">
        <v>7.58</v>
      </c>
      <c r="AI41" s="244">
        <v>7.58</v>
      </c>
      <c r="AJ41" s="244">
        <v>0</v>
      </c>
      <c r="AK41" s="244">
        <v>36.18</v>
      </c>
      <c r="AL41" s="244">
        <v>-27.72</v>
      </c>
      <c r="AM41" s="243">
        <v>0</v>
      </c>
      <c r="AN41" s="243">
        <v>0</v>
      </c>
      <c r="AO41" s="243">
        <v>0</v>
      </c>
      <c r="AP41" s="243">
        <v>58.34</v>
      </c>
      <c r="AQ41" s="243">
        <v>0</v>
      </c>
    </row>
    <row r="42" spans="1:43" s="239" customFormat="1" ht="23.1" customHeight="1">
      <c r="A42" s="538" t="s">
        <v>229</v>
      </c>
      <c r="B42" s="404" t="s">
        <v>13</v>
      </c>
      <c r="C42" s="404"/>
      <c r="D42" s="247">
        <v>601</v>
      </c>
      <c r="E42" s="247">
        <v>881.65</v>
      </c>
      <c r="F42" s="247">
        <v>621.42999999999995</v>
      </c>
      <c r="G42" s="247">
        <v>765.6</v>
      </c>
      <c r="H42" s="247">
        <v>260.22000000000003</v>
      </c>
      <c r="I42" s="247">
        <v>116.05</v>
      </c>
      <c r="J42" s="247">
        <v>376.27</v>
      </c>
      <c r="K42" s="247">
        <v>326</v>
      </c>
      <c r="L42" s="247">
        <v>141.94</v>
      </c>
      <c r="M42" s="247">
        <v>5.75</v>
      </c>
      <c r="N42" s="247">
        <v>123.14</v>
      </c>
      <c r="O42" s="247">
        <v>136.19</v>
      </c>
      <c r="P42" s="247">
        <v>18.8</v>
      </c>
      <c r="Q42" s="247">
        <v>154.99</v>
      </c>
      <c r="R42" s="247">
        <v>9</v>
      </c>
      <c r="S42" s="247">
        <v>27.87</v>
      </c>
      <c r="T42" s="247">
        <v>16.66</v>
      </c>
      <c r="U42" s="247">
        <v>24.18</v>
      </c>
      <c r="V42" s="247">
        <v>11.21</v>
      </c>
      <c r="W42" s="247">
        <v>3.69</v>
      </c>
      <c r="X42" s="247">
        <v>14.9</v>
      </c>
      <c r="Y42" s="247">
        <v>533</v>
      </c>
      <c r="Z42" s="247">
        <v>273</v>
      </c>
      <c r="AA42" s="247">
        <v>133</v>
      </c>
      <c r="AB42" s="247">
        <v>79.790000000000006</v>
      </c>
      <c r="AC42" s="247">
        <v>0</v>
      </c>
      <c r="AD42" s="247">
        <v>53.21</v>
      </c>
      <c r="AE42" s="247">
        <v>98.41</v>
      </c>
      <c r="AF42" s="247">
        <v>98.41</v>
      </c>
      <c r="AG42" s="247">
        <v>0</v>
      </c>
      <c r="AH42" s="247">
        <v>45.08</v>
      </c>
      <c r="AI42" s="247">
        <v>45.08</v>
      </c>
      <c r="AJ42" s="247">
        <v>0</v>
      </c>
      <c r="AK42" s="247">
        <v>34.71</v>
      </c>
      <c r="AL42" s="247">
        <v>-18.62</v>
      </c>
      <c r="AM42" s="243">
        <v>0</v>
      </c>
      <c r="AN42" s="243">
        <v>0</v>
      </c>
      <c r="AO42" s="243">
        <v>0</v>
      </c>
      <c r="AP42" s="243">
        <v>106.42</v>
      </c>
      <c r="AQ42" s="243">
        <v>0</v>
      </c>
    </row>
    <row r="43" spans="1:43" s="241" customFormat="1" ht="23.1" customHeight="1">
      <c r="A43" s="539"/>
      <c r="B43" s="195" t="s">
        <v>548</v>
      </c>
      <c r="C43" s="248" t="s">
        <v>512</v>
      </c>
      <c r="D43" s="244">
        <v>167</v>
      </c>
      <c r="E43" s="245">
        <v>155.41999999999999</v>
      </c>
      <c r="F43" s="245">
        <v>139.13999999999999</v>
      </c>
      <c r="G43" s="244">
        <v>134.84</v>
      </c>
      <c r="H43" s="246">
        <v>16.28</v>
      </c>
      <c r="I43" s="245">
        <v>20.58</v>
      </c>
      <c r="J43" s="246">
        <v>36.86</v>
      </c>
      <c r="K43" s="244">
        <v>316</v>
      </c>
      <c r="L43" s="245">
        <v>134.68</v>
      </c>
      <c r="M43" s="245">
        <v>2.98</v>
      </c>
      <c r="N43" s="244">
        <v>116.85</v>
      </c>
      <c r="O43" s="246">
        <v>131.69999999999999</v>
      </c>
      <c r="P43" s="245">
        <v>17.829999999999998</v>
      </c>
      <c r="Q43" s="246">
        <v>149.53</v>
      </c>
      <c r="R43" s="244">
        <v>3</v>
      </c>
      <c r="S43" s="245">
        <v>4.91</v>
      </c>
      <c r="T43" s="245">
        <v>4.66</v>
      </c>
      <c r="U43" s="245">
        <v>4.26</v>
      </c>
      <c r="V43" s="246">
        <v>0.25</v>
      </c>
      <c r="W43" s="245">
        <v>0.65</v>
      </c>
      <c r="X43" s="246">
        <v>0.9</v>
      </c>
      <c r="Y43" s="244">
        <v>383</v>
      </c>
      <c r="Z43" s="244">
        <v>83</v>
      </c>
      <c r="AA43" s="244">
        <v>76.89</v>
      </c>
      <c r="AB43" s="244">
        <v>46.13</v>
      </c>
      <c r="AC43" s="244">
        <v>0</v>
      </c>
      <c r="AD43" s="244">
        <v>30.76</v>
      </c>
      <c r="AE43" s="246">
        <v>72.67</v>
      </c>
      <c r="AF43" s="246">
        <v>72.67</v>
      </c>
      <c r="AG43" s="244">
        <v>0</v>
      </c>
      <c r="AH43" s="244">
        <v>14.05</v>
      </c>
      <c r="AI43" s="244">
        <v>14.05</v>
      </c>
      <c r="AJ43" s="244">
        <v>0</v>
      </c>
      <c r="AK43" s="244">
        <v>32.08</v>
      </c>
      <c r="AL43" s="244">
        <v>-26.54</v>
      </c>
      <c r="AM43" s="243">
        <v>0</v>
      </c>
      <c r="AN43" s="243">
        <v>0</v>
      </c>
      <c r="AO43" s="243">
        <v>0</v>
      </c>
      <c r="AP43" s="243">
        <v>61.52</v>
      </c>
      <c r="AQ43" s="243">
        <v>0</v>
      </c>
    </row>
    <row r="44" spans="1:43" s="241" customFormat="1" ht="23.1" customHeight="1">
      <c r="A44" s="539"/>
      <c r="B44" s="195" t="s">
        <v>549</v>
      </c>
      <c r="C44" s="251" t="s">
        <v>511</v>
      </c>
      <c r="D44" s="244">
        <v>211</v>
      </c>
      <c r="E44" s="245">
        <v>388</v>
      </c>
      <c r="F44" s="245">
        <v>254.54</v>
      </c>
      <c r="G44" s="244">
        <v>336.63</v>
      </c>
      <c r="H44" s="246">
        <v>133.46</v>
      </c>
      <c r="I44" s="245">
        <v>51.37</v>
      </c>
      <c r="J44" s="246">
        <v>184.83</v>
      </c>
      <c r="K44" s="244">
        <v>2</v>
      </c>
      <c r="L44" s="245">
        <v>1.4</v>
      </c>
      <c r="M44" s="245">
        <v>0.71</v>
      </c>
      <c r="N44" s="244">
        <v>1.21</v>
      </c>
      <c r="O44" s="246">
        <v>0.69</v>
      </c>
      <c r="P44" s="245">
        <v>0.19</v>
      </c>
      <c r="Q44" s="246">
        <v>0.88</v>
      </c>
      <c r="R44" s="244">
        <v>5</v>
      </c>
      <c r="S44" s="245">
        <v>20.8</v>
      </c>
      <c r="T44" s="245">
        <v>9.6</v>
      </c>
      <c r="U44" s="245">
        <v>18.05</v>
      </c>
      <c r="V44" s="246">
        <v>11.2</v>
      </c>
      <c r="W44" s="245">
        <v>2.75</v>
      </c>
      <c r="X44" s="246">
        <v>13.95</v>
      </c>
      <c r="Y44" s="244">
        <v>73</v>
      </c>
      <c r="Z44" s="244">
        <v>108</v>
      </c>
      <c r="AA44" s="244">
        <v>29.87</v>
      </c>
      <c r="AB44" s="244">
        <v>17.920000000000002</v>
      </c>
      <c r="AC44" s="244">
        <v>0</v>
      </c>
      <c r="AD44" s="244">
        <v>11.95</v>
      </c>
      <c r="AE44" s="246">
        <v>11.68</v>
      </c>
      <c r="AF44" s="246">
        <v>11.68</v>
      </c>
      <c r="AG44" s="244">
        <v>0</v>
      </c>
      <c r="AH44" s="244">
        <v>18.11</v>
      </c>
      <c r="AI44" s="244">
        <v>18.11</v>
      </c>
      <c r="AJ44" s="244">
        <v>0</v>
      </c>
      <c r="AK44" s="244">
        <v>-0.19000000000001199</v>
      </c>
      <c r="AL44" s="244">
        <v>6.24</v>
      </c>
      <c r="AM44" s="243">
        <v>0</v>
      </c>
      <c r="AN44" s="243">
        <v>0</v>
      </c>
      <c r="AO44" s="243">
        <v>0</v>
      </c>
      <c r="AP44" s="243">
        <v>23.9</v>
      </c>
      <c r="AQ44" s="243">
        <v>0</v>
      </c>
    </row>
    <row r="45" spans="1:43" ht="23.1" customHeight="1">
      <c r="A45" s="539"/>
      <c r="B45" s="195" t="s">
        <v>550</v>
      </c>
      <c r="C45" s="248" t="s">
        <v>512</v>
      </c>
      <c r="D45" s="244">
        <v>211</v>
      </c>
      <c r="E45" s="245">
        <v>328.33</v>
      </c>
      <c r="F45" s="245">
        <v>212.93</v>
      </c>
      <c r="G45" s="244">
        <v>285.54000000000002</v>
      </c>
      <c r="H45" s="246">
        <v>115.4</v>
      </c>
      <c r="I45" s="245">
        <v>42.79</v>
      </c>
      <c r="J45" s="246">
        <v>158.19</v>
      </c>
      <c r="K45" s="244">
        <v>8</v>
      </c>
      <c r="L45" s="245">
        <v>5.86</v>
      </c>
      <c r="M45" s="245">
        <v>2.06</v>
      </c>
      <c r="N45" s="244">
        <v>5.08</v>
      </c>
      <c r="O45" s="246">
        <v>3.8</v>
      </c>
      <c r="P45" s="245">
        <v>0.78</v>
      </c>
      <c r="Q45" s="246">
        <v>4.58</v>
      </c>
      <c r="R45" s="244">
        <v>1</v>
      </c>
      <c r="S45" s="245">
        <v>2.16</v>
      </c>
      <c r="T45" s="245">
        <v>2.4</v>
      </c>
      <c r="U45" s="245">
        <v>1.87</v>
      </c>
      <c r="V45" s="246">
        <v>-0.24</v>
      </c>
      <c r="W45" s="245">
        <v>0.28999999999999998</v>
      </c>
      <c r="X45" s="246">
        <v>5.0000000000000301E-2</v>
      </c>
      <c r="Y45" s="244">
        <v>71</v>
      </c>
      <c r="Z45" s="244">
        <v>70</v>
      </c>
      <c r="AA45" s="244">
        <v>23.27</v>
      </c>
      <c r="AB45" s="244">
        <v>13.96</v>
      </c>
      <c r="AC45" s="244">
        <v>0</v>
      </c>
      <c r="AD45" s="244">
        <v>9.31</v>
      </c>
      <c r="AE45" s="246">
        <v>12.87</v>
      </c>
      <c r="AF45" s="246">
        <v>12.87</v>
      </c>
      <c r="AG45" s="244">
        <v>0</v>
      </c>
      <c r="AH45" s="244">
        <v>12.51</v>
      </c>
      <c r="AI45" s="244">
        <v>12.51</v>
      </c>
      <c r="AJ45" s="244">
        <v>0</v>
      </c>
      <c r="AK45" s="244">
        <v>1.4500000000000099</v>
      </c>
      <c r="AL45" s="244">
        <v>1.0900000000000001</v>
      </c>
      <c r="AM45" s="243">
        <v>0</v>
      </c>
      <c r="AN45" s="243">
        <v>0</v>
      </c>
      <c r="AO45" s="243">
        <v>0</v>
      </c>
      <c r="AP45" s="243">
        <v>18.62</v>
      </c>
      <c r="AQ45" s="243">
        <v>0</v>
      </c>
    </row>
    <row r="46" spans="1:43" ht="23.1" customHeight="1">
      <c r="A46" s="545"/>
      <c r="B46" s="195" t="s">
        <v>551</v>
      </c>
      <c r="C46" s="248" t="s">
        <v>511</v>
      </c>
      <c r="D46" s="244">
        <v>12</v>
      </c>
      <c r="E46" s="245">
        <v>9.9</v>
      </c>
      <c r="F46" s="245">
        <v>14.82</v>
      </c>
      <c r="G46" s="244">
        <v>8.59</v>
      </c>
      <c r="H46" s="246">
        <v>-4.92</v>
      </c>
      <c r="I46" s="245">
        <v>1.31</v>
      </c>
      <c r="J46" s="246">
        <v>-3.61</v>
      </c>
      <c r="K46" s="244">
        <v>0</v>
      </c>
      <c r="L46" s="245">
        <v>0</v>
      </c>
      <c r="M46" s="245">
        <v>0</v>
      </c>
      <c r="N46" s="244">
        <v>0</v>
      </c>
      <c r="O46" s="246">
        <v>0</v>
      </c>
      <c r="P46" s="245">
        <v>0</v>
      </c>
      <c r="Q46" s="246">
        <v>0</v>
      </c>
      <c r="R46" s="244">
        <v>0</v>
      </c>
      <c r="S46" s="245">
        <v>0</v>
      </c>
      <c r="T46" s="245">
        <v>0</v>
      </c>
      <c r="U46" s="245">
        <v>0</v>
      </c>
      <c r="V46" s="246">
        <v>0</v>
      </c>
      <c r="W46" s="245">
        <v>0</v>
      </c>
      <c r="X46" s="246">
        <v>0</v>
      </c>
      <c r="Y46" s="244">
        <v>6</v>
      </c>
      <c r="Z46" s="244">
        <v>12</v>
      </c>
      <c r="AA46" s="244">
        <v>2.97</v>
      </c>
      <c r="AB46" s="244">
        <v>1.78</v>
      </c>
      <c r="AC46" s="244">
        <v>0</v>
      </c>
      <c r="AD46" s="244">
        <v>1.19</v>
      </c>
      <c r="AE46" s="246">
        <v>1.19</v>
      </c>
      <c r="AF46" s="246">
        <v>1.19</v>
      </c>
      <c r="AG46" s="244">
        <v>0</v>
      </c>
      <c r="AH46" s="244">
        <v>0.41</v>
      </c>
      <c r="AI46" s="244">
        <v>0.41</v>
      </c>
      <c r="AJ46" s="244">
        <v>0</v>
      </c>
      <c r="AK46" s="244">
        <v>1.37</v>
      </c>
      <c r="AL46" s="244">
        <v>0.59</v>
      </c>
      <c r="AM46" s="243">
        <v>0</v>
      </c>
      <c r="AN46" s="243">
        <v>0</v>
      </c>
      <c r="AO46" s="243">
        <v>0</v>
      </c>
      <c r="AP46" s="243">
        <v>2.38</v>
      </c>
      <c r="AQ46" s="243">
        <v>0</v>
      </c>
    </row>
    <row r="47" spans="1:43" s="239" customFormat="1" ht="23.1" customHeight="1">
      <c r="A47" s="538" t="s">
        <v>251</v>
      </c>
      <c r="B47" s="404" t="s">
        <v>13</v>
      </c>
      <c r="C47" s="404"/>
      <c r="D47" s="247">
        <v>280</v>
      </c>
      <c r="E47" s="247">
        <v>289.93</v>
      </c>
      <c r="F47" s="247">
        <v>215.58</v>
      </c>
      <c r="G47" s="247">
        <v>253.16</v>
      </c>
      <c r="H47" s="247">
        <v>74.349999999999994</v>
      </c>
      <c r="I47" s="247">
        <v>36.770000000000003</v>
      </c>
      <c r="J47" s="247">
        <v>111.12</v>
      </c>
      <c r="K47" s="247">
        <v>14</v>
      </c>
      <c r="L47" s="247">
        <v>6.93</v>
      </c>
      <c r="M47" s="247">
        <v>107.57</v>
      </c>
      <c r="N47" s="247">
        <v>6.02</v>
      </c>
      <c r="O47" s="247">
        <v>-100.64</v>
      </c>
      <c r="P47" s="247">
        <v>0.91</v>
      </c>
      <c r="Q47" s="247">
        <v>-99.73</v>
      </c>
      <c r="R47" s="247">
        <v>1</v>
      </c>
      <c r="S47" s="247">
        <v>1.64</v>
      </c>
      <c r="T47" s="247">
        <v>6.01</v>
      </c>
      <c r="U47" s="247">
        <v>1.42</v>
      </c>
      <c r="V47" s="247">
        <v>-4.37</v>
      </c>
      <c r="W47" s="247">
        <v>0.22</v>
      </c>
      <c r="X47" s="247">
        <v>-4.1500000000000004</v>
      </c>
      <c r="Y47" s="247">
        <v>471</v>
      </c>
      <c r="Z47" s="247">
        <v>127</v>
      </c>
      <c r="AA47" s="247">
        <v>98.67</v>
      </c>
      <c r="AB47" s="247">
        <v>59.2</v>
      </c>
      <c r="AC47" s="247">
        <v>0</v>
      </c>
      <c r="AD47" s="247">
        <v>39.47</v>
      </c>
      <c r="AE47" s="247">
        <v>89.69</v>
      </c>
      <c r="AF47" s="247">
        <v>89.69</v>
      </c>
      <c r="AG47" s="247">
        <v>0</v>
      </c>
      <c r="AH47" s="247">
        <v>20.399999999999999</v>
      </c>
      <c r="AI47" s="247">
        <v>20.399999999999999</v>
      </c>
      <c r="AJ47" s="247">
        <v>0</v>
      </c>
      <c r="AK47" s="247">
        <v>38.799999999999997</v>
      </c>
      <c r="AL47" s="247">
        <v>-30.49</v>
      </c>
      <c r="AM47" s="243">
        <v>0</v>
      </c>
      <c r="AN47" s="243">
        <v>0</v>
      </c>
      <c r="AO47" s="243">
        <v>0</v>
      </c>
      <c r="AP47" s="243">
        <v>78.94</v>
      </c>
      <c r="AQ47" s="243">
        <v>0</v>
      </c>
    </row>
    <row r="48" spans="1:43" ht="23.1" customHeight="1">
      <c r="A48" s="539"/>
      <c r="B48" s="195" t="s">
        <v>556</v>
      </c>
      <c r="C48" s="248" t="s">
        <v>511</v>
      </c>
      <c r="D48" s="244">
        <v>64</v>
      </c>
      <c r="E48" s="245">
        <v>76.38</v>
      </c>
      <c r="F48" s="245">
        <v>85.86</v>
      </c>
      <c r="G48" s="244">
        <v>66.27</v>
      </c>
      <c r="H48" s="246">
        <v>-9.4799999999999898</v>
      </c>
      <c r="I48" s="245">
        <v>10.11</v>
      </c>
      <c r="J48" s="246">
        <v>0.63000000000002399</v>
      </c>
      <c r="K48" s="244">
        <v>4</v>
      </c>
      <c r="L48" s="245">
        <v>2.1800000000000002</v>
      </c>
      <c r="M48" s="245">
        <v>0.97</v>
      </c>
      <c r="N48" s="244">
        <v>1.89</v>
      </c>
      <c r="O48" s="246">
        <v>1.21</v>
      </c>
      <c r="P48" s="245">
        <v>0.28999999999999998</v>
      </c>
      <c r="Q48" s="246">
        <v>1.5</v>
      </c>
      <c r="R48" s="244">
        <v>1</v>
      </c>
      <c r="S48" s="245">
        <v>1.64</v>
      </c>
      <c r="T48" s="245">
        <v>6.01</v>
      </c>
      <c r="U48" s="245">
        <v>1.42</v>
      </c>
      <c r="V48" s="246">
        <v>-4.37</v>
      </c>
      <c r="W48" s="245">
        <v>0.22</v>
      </c>
      <c r="X48" s="246">
        <v>-4.1500000000000004</v>
      </c>
      <c r="Y48" s="244">
        <v>24</v>
      </c>
      <c r="Z48" s="244">
        <v>32</v>
      </c>
      <c r="AA48" s="244">
        <v>9.24</v>
      </c>
      <c r="AB48" s="244">
        <v>5.54</v>
      </c>
      <c r="AC48" s="244">
        <v>0</v>
      </c>
      <c r="AD48" s="244">
        <v>3.7</v>
      </c>
      <c r="AE48" s="246">
        <v>4.55</v>
      </c>
      <c r="AF48" s="246">
        <v>4.55</v>
      </c>
      <c r="AG48" s="244">
        <v>0</v>
      </c>
      <c r="AH48" s="244">
        <v>4.42</v>
      </c>
      <c r="AI48" s="244">
        <v>4.42</v>
      </c>
      <c r="AJ48" s="244">
        <v>0</v>
      </c>
      <c r="AK48" s="244">
        <v>1.1200000000000001</v>
      </c>
      <c r="AL48" s="244">
        <v>0.99</v>
      </c>
      <c r="AM48" s="243">
        <v>0</v>
      </c>
      <c r="AN48" s="243">
        <v>0</v>
      </c>
      <c r="AO48" s="243">
        <v>0</v>
      </c>
      <c r="AP48" s="243">
        <v>7.4</v>
      </c>
      <c r="AQ48" s="243">
        <v>0</v>
      </c>
    </row>
    <row r="49" spans="1:43" ht="23.1" customHeight="1">
      <c r="A49" s="545"/>
      <c r="B49" s="195" t="s">
        <v>557</v>
      </c>
      <c r="C49" s="248" t="s">
        <v>512</v>
      </c>
      <c r="D49" s="244">
        <v>216</v>
      </c>
      <c r="E49" s="245">
        <v>213.55</v>
      </c>
      <c r="F49" s="245">
        <v>129.72</v>
      </c>
      <c r="G49" s="244">
        <v>186.89</v>
      </c>
      <c r="H49" s="246">
        <v>83.83</v>
      </c>
      <c r="I49" s="245">
        <v>26.66</v>
      </c>
      <c r="J49" s="246">
        <v>110.49</v>
      </c>
      <c r="K49" s="244">
        <v>10</v>
      </c>
      <c r="L49" s="245">
        <v>4.75</v>
      </c>
      <c r="M49" s="245">
        <v>106.6</v>
      </c>
      <c r="N49" s="244">
        <v>4.13</v>
      </c>
      <c r="O49" s="246">
        <v>-101.85</v>
      </c>
      <c r="P49" s="245">
        <v>0.62</v>
      </c>
      <c r="Q49" s="246">
        <v>-101.23</v>
      </c>
      <c r="R49" s="244">
        <v>0</v>
      </c>
      <c r="S49" s="245">
        <v>0</v>
      </c>
      <c r="T49" s="245">
        <v>0</v>
      </c>
      <c r="U49" s="245">
        <v>0</v>
      </c>
      <c r="V49" s="246">
        <v>0</v>
      </c>
      <c r="W49" s="245">
        <v>0</v>
      </c>
      <c r="X49" s="246">
        <v>0</v>
      </c>
      <c r="Y49" s="244">
        <v>447</v>
      </c>
      <c r="Z49" s="244">
        <v>95</v>
      </c>
      <c r="AA49" s="244">
        <v>89.43</v>
      </c>
      <c r="AB49" s="244">
        <v>53.66</v>
      </c>
      <c r="AC49" s="244">
        <v>0</v>
      </c>
      <c r="AD49" s="244">
        <v>35.770000000000003</v>
      </c>
      <c r="AE49" s="246">
        <v>85.14</v>
      </c>
      <c r="AF49" s="246">
        <v>85.14</v>
      </c>
      <c r="AG49" s="244">
        <v>0</v>
      </c>
      <c r="AH49" s="244">
        <v>15.98</v>
      </c>
      <c r="AI49" s="244">
        <v>15.98</v>
      </c>
      <c r="AJ49" s="244">
        <v>0</v>
      </c>
      <c r="AK49" s="244">
        <v>37.68</v>
      </c>
      <c r="AL49" s="244">
        <v>-31.48</v>
      </c>
      <c r="AM49" s="243">
        <v>0</v>
      </c>
      <c r="AN49" s="243">
        <v>0</v>
      </c>
      <c r="AO49" s="243">
        <v>0</v>
      </c>
      <c r="AP49" s="243">
        <v>71.540000000000006</v>
      </c>
      <c r="AQ49" s="243">
        <v>0</v>
      </c>
    </row>
    <row r="50" spans="1:43" s="239" customFormat="1" ht="23.1" customHeight="1">
      <c r="A50" s="538" t="s">
        <v>261</v>
      </c>
      <c r="B50" s="404" t="s">
        <v>13</v>
      </c>
      <c r="C50" s="249"/>
      <c r="D50" s="247">
        <v>299</v>
      </c>
      <c r="E50" s="247">
        <v>250.62</v>
      </c>
      <c r="F50" s="247">
        <v>270.86</v>
      </c>
      <c r="G50" s="247">
        <v>217.44</v>
      </c>
      <c r="H50" s="247">
        <v>-20.239999999999998</v>
      </c>
      <c r="I50" s="247">
        <v>33.18</v>
      </c>
      <c r="J50" s="247">
        <v>12.9399999999999</v>
      </c>
      <c r="K50" s="247">
        <v>27</v>
      </c>
      <c r="L50" s="247">
        <v>10.89</v>
      </c>
      <c r="M50" s="247">
        <v>124.14</v>
      </c>
      <c r="N50" s="247">
        <v>10.050000000000001</v>
      </c>
      <c r="O50" s="247">
        <v>-113.25</v>
      </c>
      <c r="P50" s="247">
        <v>0.83999999999999897</v>
      </c>
      <c r="Q50" s="247">
        <v>-112.41</v>
      </c>
      <c r="R50" s="247">
        <v>4</v>
      </c>
      <c r="S50" s="247">
        <v>4.91</v>
      </c>
      <c r="T50" s="247">
        <v>0</v>
      </c>
      <c r="U50" s="247">
        <v>4.26</v>
      </c>
      <c r="V50" s="247">
        <v>4.91</v>
      </c>
      <c r="W50" s="247">
        <v>0.65</v>
      </c>
      <c r="X50" s="247">
        <v>5.56</v>
      </c>
      <c r="Y50" s="247">
        <v>554</v>
      </c>
      <c r="Z50" s="247">
        <v>177</v>
      </c>
      <c r="AA50" s="247">
        <v>120.61</v>
      </c>
      <c r="AB50" s="247">
        <v>72.37</v>
      </c>
      <c r="AC50" s="247">
        <v>0</v>
      </c>
      <c r="AD50" s="247">
        <v>48.24</v>
      </c>
      <c r="AE50" s="247">
        <v>102.36</v>
      </c>
      <c r="AF50" s="247">
        <v>102.36</v>
      </c>
      <c r="AG50" s="247">
        <v>0</v>
      </c>
      <c r="AH50" s="247">
        <v>26.25</v>
      </c>
      <c r="AI50" s="247">
        <v>26.25</v>
      </c>
      <c r="AJ50" s="247">
        <v>0</v>
      </c>
      <c r="AK50" s="247">
        <v>46.12</v>
      </c>
      <c r="AL50" s="247">
        <v>-29.99</v>
      </c>
      <c r="AM50" s="243">
        <v>0</v>
      </c>
      <c r="AN50" s="243">
        <v>0</v>
      </c>
      <c r="AO50" s="243">
        <v>0</v>
      </c>
      <c r="AP50" s="243">
        <v>96.48</v>
      </c>
      <c r="AQ50" s="243">
        <v>0</v>
      </c>
    </row>
    <row r="51" spans="1:43" ht="23.1" customHeight="1">
      <c r="A51" s="539"/>
      <c r="B51" s="195" t="s">
        <v>559</v>
      </c>
      <c r="C51" s="248" t="s">
        <v>512</v>
      </c>
      <c r="D51" s="244">
        <v>212</v>
      </c>
      <c r="E51" s="245">
        <v>189.84</v>
      </c>
      <c r="F51" s="245">
        <v>207.37</v>
      </c>
      <c r="G51" s="244">
        <v>164.71</v>
      </c>
      <c r="H51" s="246">
        <v>-17.53</v>
      </c>
      <c r="I51" s="245">
        <v>25.13</v>
      </c>
      <c r="J51" s="246">
        <v>7.5999999999999401</v>
      </c>
      <c r="K51" s="244">
        <v>26</v>
      </c>
      <c r="L51" s="245">
        <v>10.54</v>
      </c>
      <c r="M51" s="245">
        <v>123.83</v>
      </c>
      <c r="N51" s="244">
        <v>9.75</v>
      </c>
      <c r="O51" s="246">
        <v>-113.29</v>
      </c>
      <c r="P51" s="245">
        <v>0.78999999999999904</v>
      </c>
      <c r="Q51" s="246">
        <v>-112.5</v>
      </c>
      <c r="R51" s="244">
        <v>4</v>
      </c>
      <c r="S51" s="245">
        <v>4.91</v>
      </c>
      <c r="T51" s="245">
        <v>0</v>
      </c>
      <c r="U51" s="245">
        <v>4.26</v>
      </c>
      <c r="V51" s="246">
        <v>4.91</v>
      </c>
      <c r="W51" s="245">
        <v>0.65</v>
      </c>
      <c r="X51" s="246">
        <v>5.56</v>
      </c>
      <c r="Y51" s="244">
        <v>509</v>
      </c>
      <c r="Z51" s="244">
        <v>1</v>
      </c>
      <c r="AA51" s="244">
        <v>84.15</v>
      </c>
      <c r="AB51" s="244">
        <v>50.49</v>
      </c>
      <c r="AC51" s="244">
        <v>0</v>
      </c>
      <c r="AD51" s="244">
        <v>33.659999999999997</v>
      </c>
      <c r="AE51" s="246">
        <v>94.84</v>
      </c>
      <c r="AF51" s="246">
        <v>94.84</v>
      </c>
      <c r="AG51" s="244">
        <v>0</v>
      </c>
      <c r="AH51" s="244">
        <v>18.28</v>
      </c>
      <c r="AI51" s="244">
        <v>18.28</v>
      </c>
      <c r="AJ51" s="244">
        <v>0</v>
      </c>
      <c r="AK51" s="244">
        <v>32.21</v>
      </c>
      <c r="AL51" s="244">
        <v>-44.35</v>
      </c>
      <c r="AM51" s="243">
        <v>0</v>
      </c>
      <c r="AN51" s="243">
        <v>0</v>
      </c>
      <c r="AO51" s="243">
        <v>0</v>
      </c>
      <c r="AP51" s="243">
        <v>67.319999999999993</v>
      </c>
      <c r="AQ51" s="243">
        <v>0</v>
      </c>
    </row>
    <row r="52" spans="1:43" ht="23.1" customHeight="1">
      <c r="A52" s="539"/>
      <c r="B52" s="195" t="s">
        <v>561</v>
      </c>
      <c r="C52" s="248" t="s">
        <v>511</v>
      </c>
      <c r="D52" s="244">
        <v>0</v>
      </c>
      <c r="E52" s="245">
        <v>0</v>
      </c>
      <c r="F52" s="245">
        <v>0</v>
      </c>
      <c r="G52" s="244">
        <v>0</v>
      </c>
      <c r="H52" s="246">
        <v>0</v>
      </c>
      <c r="I52" s="245">
        <v>0</v>
      </c>
      <c r="J52" s="246">
        <v>0</v>
      </c>
      <c r="K52" s="244">
        <v>0</v>
      </c>
      <c r="L52" s="245">
        <v>0</v>
      </c>
      <c r="M52" s="245">
        <v>0</v>
      </c>
      <c r="N52" s="244">
        <v>0</v>
      </c>
      <c r="O52" s="246">
        <v>0</v>
      </c>
      <c r="P52" s="245">
        <v>0</v>
      </c>
      <c r="Q52" s="246">
        <v>0</v>
      </c>
      <c r="R52" s="244">
        <v>0</v>
      </c>
      <c r="S52" s="245">
        <v>0</v>
      </c>
      <c r="T52" s="245">
        <v>0</v>
      </c>
      <c r="U52" s="245">
        <v>0</v>
      </c>
      <c r="V52" s="246">
        <v>0</v>
      </c>
      <c r="W52" s="245">
        <v>0</v>
      </c>
      <c r="X52" s="246">
        <v>0</v>
      </c>
      <c r="Y52" s="244">
        <v>0</v>
      </c>
      <c r="Z52" s="244">
        <v>127</v>
      </c>
      <c r="AA52" s="244">
        <v>20.95</v>
      </c>
      <c r="AB52" s="244">
        <v>12.57</v>
      </c>
      <c r="AC52" s="244">
        <v>0</v>
      </c>
      <c r="AD52" s="244">
        <v>8.3800000000000008</v>
      </c>
      <c r="AE52" s="246">
        <v>0</v>
      </c>
      <c r="AF52" s="246">
        <v>0</v>
      </c>
      <c r="AG52" s="244">
        <v>0</v>
      </c>
      <c r="AH52" s="244">
        <v>0</v>
      </c>
      <c r="AI52" s="244">
        <v>0</v>
      </c>
      <c r="AJ52" s="244">
        <v>0</v>
      </c>
      <c r="AK52" s="244">
        <v>12.57</v>
      </c>
      <c r="AL52" s="244">
        <v>12.57</v>
      </c>
      <c r="AM52" s="243">
        <v>0</v>
      </c>
      <c r="AN52" s="243">
        <v>0</v>
      </c>
      <c r="AO52" s="243">
        <v>0</v>
      </c>
      <c r="AP52" s="243">
        <v>16.760000000000002</v>
      </c>
      <c r="AQ52" s="243">
        <v>0</v>
      </c>
    </row>
    <row r="53" spans="1:43" ht="23.1" customHeight="1">
      <c r="A53" s="539"/>
      <c r="B53" s="195" t="s">
        <v>560</v>
      </c>
      <c r="C53" s="248" t="s">
        <v>512</v>
      </c>
      <c r="D53" s="244">
        <v>87</v>
      </c>
      <c r="E53" s="245">
        <v>60.78</v>
      </c>
      <c r="F53" s="245">
        <v>63.49</v>
      </c>
      <c r="G53" s="244">
        <v>52.73</v>
      </c>
      <c r="H53" s="246">
        <v>-2.71</v>
      </c>
      <c r="I53" s="245">
        <v>8.0500000000000007</v>
      </c>
      <c r="J53" s="246">
        <v>5.34</v>
      </c>
      <c r="K53" s="244">
        <v>1</v>
      </c>
      <c r="L53" s="245">
        <v>0.35</v>
      </c>
      <c r="M53" s="245">
        <v>0.31</v>
      </c>
      <c r="N53" s="244">
        <v>0.3</v>
      </c>
      <c r="O53" s="246">
        <v>0.04</v>
      </c>
      <c r="P53" s="245">
        <v>0.05</v>
      </c>
      <c r="Q53" s="246">
        <v>0.09</v>
      </c>
      <c r="R53" s="244">
        <v>0</v>
      </c>
      <c r="S53" s="245">
        <v>0</v>
      </c>
      <c r="T53" s="245">
        <v>0</v>
      </c>
      <c r="U53" s="245">
        <v>0</v>
      </c>
      <c r="V53" s="246">
        <v>0</v>
      </c>
      <c r="W53" s="245">
        <v>0</v>
      </c>
      <c r="X53" s="246">
        <v>0</v>
      </c>
      <c r="Y53" s="244">
        <v>45</v>
      </c>
      <c r="Z53" s="244">
        <v>49</v>
      </c>
      <c r="AA53" s="244">
        <v>15.51</v>
      </c>
      <c r="AB53" s="244">
        <v>9.31</v>
      </c>
      <c r="AC53" s="244">
        <v>0</v>
      </c>
      <c r="AD53" s="244">
        <v>6.2</v>
      </c>
      <c r="AE53" s="246">
        <v>7.52</v>
      </c>
      <c r="AF53" s="246">
        <v>7.52</v>
      </c>
      <c r="AG53" s="244">
        <v>0</v>
      </c>
      <c r="AH53" s="244">
        <v>7.9700000000000104</v>
      </c>
      <c r="AI53" s="244">
        <v>7.9700000000000104</v>
      </c>
      <c r="AJ53" s="244">
        <v>0</v>
      </c>
      <c r="AK53" s="244">
        <v>1.3399999999999901</v>
      </c>
      <c r="AL53" s="244">
        <v>1.79</v>
      </c>
      <c r="AM53" s="243">
        <v>0</v>
      </c>
      <c r="AN53" s="243">
        <v>0</v>
      </c>
      <c r="AO53" s="243">
        <v>0</v>
      </c>
      <c r="AP53" s="243">
        <v>12.4</v>
      </c>
      <c r="AQ53" s="243">
        <v>0</v>
      </c>
    </row>
    <row r="54" spans="1:43" s="239" customFormat="1" ht="23.1" customHeight="1">
      <c r="A54" s="538" t="s">
        <v>277</v>
      </c>
      <c r="B54" s="404" t="s">
        <v>13</v>
      </c>
      <c r="C54" s="249"/>
      <c r="D54" s="247">
        <v>306</v>
      </c>
      <c r="E54" s="247">
        <v>217.36</v>
      </c>
      <c r="F54" s="247">
        <v>212.56</v>
      </c>
      <c r="G54" s="247">
        <v>188.58</v>
      </c>
      <c r="H54" s="247">
        <v>4.7999999999999803</v>
      </c>
      <c r="I54" s="247">
        <v>28.78</v>
      </c>
      <c r="J54" s="247">
        <v>33.58</v>
      </c>
      <c r="K54" s="247">
        <v>4</v>
      </c>
      <c r="L54" s="247">
        <v>1.73</v>
      </c>
      <c r="M54" s="247">
        <v>70.709999999999994</v>
      </c>
      <c r="N54" s="247">
        <v>1.5</v>
      </c>
      <c r="O54" s="247">
        <v>-68.98</v>
      </c>
      <c r="P54" s="247">
        <v>0.23</v>
      </c>
      <c r="Q54" s="247">
        <v>-68.75</v>
      </c>
      <c r="R54" s="247">
        <v>0</v>
      </c>
      <c r="S54" s="247">
        <v>0</v>
      </c>
      <c r="T54" s="247">
        <v>6.21</v>
      </c>
      <c r="U54" s="247">
        <v>0</v>
      </c>
      <c r="V54" s="247">
        <v>-6.21</v>
      </c>
      <c r="W54" s="247">
        <v>0</v>
      </c>
      <c r="X54" s="247">
        <v>-6.21</v>
      </c>
      <c r="Y54" s="247">
        <v>353</v>
      </c>
      <c r="Z54" s="247">
        <v>199</v>
      </c>
      <c r="AA54" s="247">
        <v>91.08</v>
      </c>
      <c r="AB54" s="247">
        <v>54.65</v>
      </c>
      <c r="AC54" s="247">
        <v>0</v>
      </c>
      <c r="AD54" s="247">
        <v>36.43</v>
      </c>
      <c r="AE54" s="247">
        <v>65.64</v>
      </c>
      <c r="AF54" s="247">
        <v>65.64</v>
      </c>
      <c r="AG54" s="247">
        <v>0</v>
      </c>
      <c r="AH54" s="247">
        <v>33.92</v>
      </c>
      <c r="AI54" s="247">
        <v>33.92</v>
      </c>
      <c r="AJ54" s="247">
        <v>0</v>
      </c>
      <c r="AK54" s="247">
        <v>20.73</v>
      </c>
      <c r="AL54" s="247">
        <v>-10.99</v>
      </c>
      <c r="AM54" s="243">
        <v>0</v>
      </c>
      <c r="AN54" s="243">
        <v>0</v>
      </c>
      <c r="AO54" s="243">
        <v>0</v>
      </c>
      <c r="AP54" s="243">
        <v>72.86</v>
      </c>
      <c r="AQ54" s="243">
        <v>0</v>
      </c>
    </row>
    <row r="55" spans="1:43" ht="23.1" customHeight="1">
      <c r="A55" s="539"/>
      <c r="B55" s="195" t="s">
        <v>563</v>
      </c>
      <c r="C55" s="248" t="s">
        <v>512</v>
      </c>
      <c r="D55" s="244">
        <v>289</v>
      </c>
      <c r="E55" s="245">
        <v>203.89</v>
      </c>
      <c r="F55" s="245">
        <v>203.55</v>
      </c>
      <c r="G55" s="244">
        <v>176.89</v>
      </c>
      <c r="H55" s="246">
        <v>0.33999999999997499</v>
      </c>
      <c r="I55" s="245">
        <v>27</v>
      </c>
      <c r="J55" s="246">
        <v>27.34</v>
      </c>
      <c r="K55" s="244">
        <v>4</v>
      </c>
      <c r="L55" s="245">
        <v>1.73</v>
      </c>
      <c r="M55" s="245">
        <v>70.709999999999994</v>
      </c>
      <c r="N55" s="244">
        <v>1.5</v>
      </c>
      <c r="O55" s="246">
        <v>-68.98</v>
      </c>
      <c r="P55" s="245">
        <v>0.23</v>
      </c>
      <c r="Q55" s="246">
        <v>-68.75</v>
      </c>
      <c r="R55" s="244">
        <v>0</v>
      </c>
      <c r="S55" s="245">
        <v>0</v>
      </c>
      <c r="T55" s="245">
        <v>6.21</v>
      </c>
      <c r="U55" s="245">
        <v>0</v>
      </c>
      <c r="V55" s="246">
        <v>-6.21</v>
      </c>
      <c r="W55" s="245">
        <v>0</v>
      </c>
      <c r="X55" s="246">
        <v>-6.21</v>
      </c>
      <c r="Y55" s="244">
        <v>348</v>
      </c>
      <c r="Z55" s="244">
        <v>194</v>
      </c>
      <c r="AA55" s="244">
        <v>89.43</v>
      </c>
      <c r="AB55" s="244">
        <v>53.66</v>
      </c>
      <c r="AC55" s="244">
        <v>0</v>
      </c>
      <c r="AD55" s="244">
        <v>35.770000000000003</v>
      </c>
      <c r="AE55" s="246">
        <v>64.75</v>
      </c>
      <c r="AF55" s="246">
        <v>64.75</v>
      </c>
      <c r="AG55" s="244">
        <v>0</v>
      </c>
      <c r="AH55" s="244">
        <v>32.61</v>
      </c>
      <c r="AI55" s="244">
        <v>32.61</v>
      </c>
      <c r="AJ55" s="244">
        <v>0</v>
      </c>
      <c r="AK55" s="244">
        <v>21.05</v>
      </c>
      <c r="AL55" s="244">
        <v>-11.09</v>
      </c>
      <c r="AM55" s="243">
        <v>0</v>
      </c>
      <c r="AN55" s="243">
        <v>0</v>
      </c>
      <c r="AO55" s="243">
        <v>0</v>
      </c>
      <c r="AP55" s="243">
        <v>71.540000000000006</v>
      </c>
      <c r="AQ55" s="243">
        <v>0</v>
      </c>
    </row>
    <row r="56" spans="1:43" ht="36.75" customHeight="1">
      <c r="A56" s="545"/>
      <c r="B56" s="195" t="s">
        <v>564</v>
      </c>
      <c r="C56" s="248" t="s">
        <v>511</v>
      </c>
      <c r="D56" s="244">
        <v>17</v>
      </c>
      <c r="E56" s="245">
        <v>13.47</v>
      </c>
      <c r="F56" s="245">
        <v>9.01</v>
      </c>
      <c r="G56" s="244">
        <v>11.69</v>
      </c>
      <c r="H56" s="246">
        <v>4.46</v>
      </c>
      <c r="I56" s="245">
        <v>1.78</v>
      </c>
      <c r="J56" s="246">
        <v>6.24</v>
      </c>
      <c r="K56" s="244">
        <v>0</v>
      </c>
      <c r="L56" s="245">
        <v>0</v>
      </c>
      <c r="M56" s="245">
        <v>0</v>
      </c>
      <c r="N56" s="244">
        <v>0</v>
      </c>
      <c r="O56" s="246">
        <v>0</v>
      </c>
      <c r="P56" s="245">
        <v>0</v>
      </c>
      <c r="Q56" s="246">
        <v>0</v>
      </c>
      <c r="R56" s="244">
        <v>0</v>
      </c>
      <c r="S56" s="245">
        <v>0</v>
      </c>
      <c r="T56" s="245">
        <v>0</v>
      </c>
      <c r="U56" s="245">
        <v>0</v>
      </c>
      <c r="V56" s="246">
        <v>0</v>
      </c>
      <c r="W56" s="245">
        <v>0</v>
      </c>
      <c r="X56" s="246">
        <v>0</v>
      </c>
      <c r="Y56" s="244">
        <v>5</v>
      </c>
      <c r="Z56" s="244">
        <v>5</v>
      </c>
      <c r="AA56" s="244">
        <v>1.65</v>
      </c>
      <c r="AB56" s="244">
        <v>0.99</v>
      </c>
      <c r="AC56" s="244">
        <v>0</v>
      </c>
      <c r="AD56" s="244">
        <v>0.66</v>
      </c>
      <c r="AE56" s="246">
        <v>0.89</v>
      </c>
      <c r="AF56" s="246">
        <v>0.89</v>
      </c>
      <c r="AG56" s="244">
        <v>0</v>
      </c>
      <c r="AH56" s="244">
        <v>1.31</v>
      </c>
      <c r="AI56" s="244">
        <v>1.31</v>
      </c>
      <c r="AJ56" s="244">
        <v>0</v>
      </c>
      <c r="AK56" s="244">
        <v>-0.32000000000000101</v>
      </c>
      <c r="AL56" s="244">
        <v>0.1</v>
      </c>
      <c r="AM56" s="243">
        <v>0</v>
      </c>
      <c r="AN56" s="243">
        <v>0</v>
      </c>
      <c r="AO56" s="243">
        <v>0</v>
      </c>
      <c r="AP56" s="243">
        <v>1.32</v>
      </c>
      <c r="AQ56" s="243">
        <v>0</v>
      </c>
    </row>
    <row r="57" spans="1:43" s="239" customFormat="1" ht="23.1" customHeight="1">
      <c r="A57" s="538" t="s">
        <v>291</v>
      </c>
      <c r="B57" s="404" t="s">
        <v>13</v>
      </c>
      <c r="C57" s="249"/>
      <c r="D57" s="247">
        <v>495</v>
      </c>
      <c r="E57" s="247">
        <v>653.97</v>
      </c>
      <c r="F57" s="247">
        <v>433.06</v>
      </c>
      <c r="G57" s="247">
        <v>567.02</v>
      </c>
      <c r="H57" s="247">
        <v>220.91</v>
      </c>
      <c r="I57" s="247">
        <v>86.95</v>
      </c>
      <c r="J57" s="247">
        <v>307.86</v>
      </c>
      <c r="K57" s="247">
        <v>8</v>
      </c>
      <c r="L57" s="247">
        <v>5.49</v>
      </c>
      <c r="M57" s="247">
        <v>43.34</v>
      </c>
      <c r="N57" s="247">
        <v>4.78</v>
      </c>
      <c r="O57" s="247">
        <v>-37.85</v>
      </c>
      <c r="P57" s="247">
        <v>0.71</v>
      </c>
      <c r="Q57" s="247">
        <v>-37.14</v>
      </c>
      <c r="R57" s="247">
        <v>7</v>
      </c>
      <c r="S57" s="247">
        <v>11.47</v>
      </c>
      <c r="T57" s="247">
        <v>12.58</v>
      </c>
      <c r="U57" s="247">
        <v>9.9499999999999993</v>
      </c>
      <c r="V57" s="247">
        <v>-1.1100000000000001</v>
      </c>
      <c r="W57" s="247">
        <v>1.52</v>
      </c>
      <c r="X57" s="247">
        <v>0.41</v>
      </c>
      <c r="Y57" s="247">
        <v>333</v>
      </c>
      <c r="Z57" s="247">
        <v>205</v>
      </c>
      <c r="AA57" s="247">
        <v>88.78</v>
      </c>
      <c r="AB57" s="247">
        <v>53.27</v>
      </c>
      <c r="AC57" s="247">
        <v>0</v>
      </c>
      <c r="AD57" s="247">
        <v>35.51</v>
      </c>
      <c r="AE57" s="247">
        <v>60.29</v>
      </c>
      <c r="AF57" s="247">
        <v>60.29</v>
      </c>
      <c r="AG57" s="247">
        <v>0</v>
      </c>
      <c r="AH57" s="247">
        <v>32.250000000000099</v>
      </c>
      <c r="AI57" s="247">
        <v>32.250000000000099</v>
      </c>
      <c r="AJ57" s="247">
        <v>0</v>
      </c>
      <c r="AK57" s="247">
        <v>21.0199999999999</v>
      </c>
      <c r="AL57" s="247">
        <v>-7.02</v>
      </c>
      <c r="AM57" s="243">
        <v>0</v>
      </c>
      <c r="AN57" s="243">
        <v>0</v>
      </c>
      <c r="AO57" s="243">
        <v>0</v>
      </c>
      <c r="AP57" s="243">
        <v>71.02</v>
      </c>
      <c r="AQ57" s="243">
        <v>0</v>
      </c>
    </row>
    <row r="58" spans="1:43" ht="23.1" customHeight="1">
      <c r="A58" s="539"/>
      <c r="B58" s="195" t="s">
        <v>566</v>
      </c>
      <c r="C58" s="248" t="s">
        <v>512</v>
      </c>
      <c r="D58" s="244">
        <v>262</v>
      </c>
      <c r="E58" s="245">
        <v>284.33999999999997</v>
      </c>
      <c r="F58" s="245">
        <v>198.27</v>
      </c>
      <c r="G58" s="244">
        <v>246.32</v>
      </c>
      <c r="H58" s="246">
        <v>86.07</v>
      </c>
      <c r="I58" s="245">
        <v>38.020000000000003</v>
      </c>
      <c r="J58" s="246">
        <v>124.09</v>
      </c>
      <c r="K58" s="244">
        <v>5</v>
      </c>
      <c r="L58" s="245">
        <v>2.3199999999999998</v>
      </c>
      <c r="M58" s="245">
        <v>39.81</v>
      </c>
      <c r="N58" s="244">
        <v>2.02</v>
      </c>
      <c r="O58" s="246">
        <v>-37.49</v>
      </c>
      <c r="P58" s="245">
        <v>0.3</v>
      </c>
      <c r="Q58" s="246">
        <v>-37.19</v>
      </c>
      <c r="R58" s="244">
        <v>6</v>
      </c>
      <c r="S58" s="245">
        <v>8.5</v>
      </c>
      <c r="T58" s="245">
        <v>6.54</v>
      </c>
      <c r="U58" s="245">
        <v>7.37</v>
      </c>
      <c r="V58" s="246">
        <v>1.96</v>
      </c>
      <c r="W58" s="245">
        <v>1.1299999999999999</v>
      </c>
      <c r="X58" s="246">
        <v>3.09</v>
      </c>
      <c r="Y58" s="244">
        <v>270</v>
      </c>
      <c r="Z58" s="244">
        <v>123</v>
      </c>
      <c r="AA58" s="244">
        <v>64.849999999999994</v>
      </c>
      <c r="AB58" s="244">
        <v>38.909999999999997</v>
      </c>
      <c r="AC58" s="244">
        <v>0</v>
      </c>
      <c r="AD58" s="244">
        <v>25.94</v>
      </c>
      <c r="AE58" s="246">
        <v>49.4</v>
      </c>
      <c r="AF58" s="246">
        <v>49.4</v>
      </c>
      <c r="AG58" s="244">
        <v>0</v>
      </c>
      <c r="AH58" s="244">
        <v>18.29</v>
      </c>
      <c r="AI58" s="244">
        <v>18.29</v>
      </c>
      <c r="AJ58" s="244">
        <v>0</v>
      </c>
      <c r="AK58" s="244">
        <v>20.62</v>
      </c>
      <c r="AL58" s="244">
        <v>-10.49</v>
      </c>
      <c r="AM58" s="243">
        <v>0</v>
      </c>
      <c r="AN58" s="243">
        <v>0</v>
      </c>
      <c r="AO58" s="243">
        <v>0</v>
      </c>
      <c r="AP58" s="243">
        <v>51.88</v>
      </c>
      <c r="AQ58" s="243">
        <v>0</v>
      </c>
    </row>
    <row r="59" spans="1:43" ht="23.1" customHeight="1">
      <c r="A59" s="545"/>
      <c r="B59" s="195" t="s">
        <v>567</v>
      </c>
      <c r="C59" s="248" t="s">
        <v>512</v>
      </c>
      <c r="D59" s="244">
        <v>233</v>
      </c>
      <c r="E59" s="245">
        <v>369.63</v>
      </c>
      <c r="F59" s="245">
        <v>234.79</v>
      </c>
      <c r="G59" s="244">
        <v>320.7</v>
      </c>
      <c r="H59" s="246">
        <v>134.84</v>
      </c>
      <c r="I59" s="245">
        <v>48.93</v>
      </c>
      <c r="J59" s="246">
        <v>183.77</v>
      </c>
      <c r="K59" s="244">
        <v>3</v>
      </c>
      <c r="L59" s="245">
        <v>3.17</v>
      </c>
      <c r="M59" s="245">
        <v>3.53</v>
      </c>
      <c r="N59" s="244">
        <v>2.76</v>
      </c>
      <c r="O59" s="246">
        <v>-0.36</v>
      </c>
      <c r="P59" s="245">
        <v>0.41</v>
      </c>
      <c r="Q59" s="246">
        <v>5.0000000000000301E-2</v>
      </c>
      <c r="R59" s="244">
        <v>1</v>
      </c>
      <c r="S59" s="245">
        <v>2.97</v>
      </c>
      <c r="T59" s="245">
        <v>6.04</v>
      </c>
      <c r="U59" s="245">
        <v>2.58</v>
      </c>
      <c r="V59" s="246">
        <v>-3.07</v>
      </c>
      <c r="W59" s="245">
        <v>0.39</v>
      </c>
      <c r="X59" s="246">
        <v>-2.68</v>
      </c>
      <c r="Y59" s="244">
        <v>63</v>
      </c>
      <c r="Z59" s="244">
        <v>82</v>
      </c>
      <c r="AA59" s="244">
        <v>23.93</v>
      </c>
      <c r="AB59" s="244">
        <v>14.36</v>
      </c>
      <c r="AC59" s="244">
        <v>0</v>
      </c>
      <c r="AD59" s="244">
        <v>9.57</v>
      </c>
      <c r="AE59" s="246">
        <v>10.89</v>
      </c>
      <c r="AF59" s="246">
        <v>10.89</v>
      </c>
      <c r="AG59" s="244">
        <v>0</v>
      </c>
      <c r="AH59" s="244">
        <v>13.96</v>
      </c>
      <c r="AI59" s="244">
        <v>13.96</v>
      </c>
      <c r="AJ59" s="244">
        <v>0</v>
      </c>
      <c r="AK59" s="244">
        <v>0.399999999999963</v>
      </c>
      <c r="AL59" s="244">
        <v>3.47</v>
      </c>
      <c r="AM59" s="243">
        <v>0</v>
      </c>
      <c r="AN59" s="243">
        <v>0</v>
      </c>
      <c r="AO59" s="243">
        <v>0</v>
      </c>
      <c r="AP59" s="243">
        <v>19.14</v>
      </c>
      <c r="AQ59" s="243">
        <v>0</v>
      </c>
    </row>
    <row r="60" spans="1:43" s="239" customFormat="1" ht="23.1" customHeight="1">
      <c r="A60" s="538" t="s">
        <v>300</v>
      </c>
      <c r="B60" s="404" t="s">
        <v>13</v>
      </c>
      <c r="C60" s="249"/>
      <c r="D60" s="250">
        <v>137</v>
      </c>
      <c r="E60" s="250">
        <v>111.04</v>
      </c>
      <c r="F60" s="250">
        <v>102.15</v>
      </c>
      <c r="G60" s="250">
        <v>96.62</v>
      </c>
      <c r="H60" s="250">
        <v>8.8899999999999899</v>
      </c>
      <c r="I60" s="250">
        <v>14.42</v>
      </c>
      <c r="J60" s="250">
        <v>23.31</v>
      </c>
      <c r="K60" s="250">
        <v>134</v>
      </c>
      <c r="L60" s="250">
        <v>65.52</v>
      </c>
      <c r="M60" s="250">
        <v>0.41</v>
      </c>
      <c r="N60" s="250">
        <v>56.85</v>
      </c>
      <c r="O60" s="250">
        <v>65.11</v>
      </c>
      <c r="P60" s="250">
        <v>8.6699999999999893</v>
      </c>
      <c r="Q60" s="250">
        <v>73.78</v>
      </c>
      <c r="R60" s="250">
        <v>1</v>
      </c>
      <c r="S60" s="250">
        <v>1.38</v>
      </c>
      <c r="T60" s="250">
        <v>0</v>
      </c>
      <c r="U60" s="250">
        <v>1.2</v>
      </c>
      <c r="V60" s="250">
        <v>1.38</v>
      </c>
      <c r="W60" s="250">
        <v>0.18</v>
      </c>
      <c r="X60" s="250">
        <v>1.56</v>
      </c>
      <c r="Y60" s="250">
        <v>361</v>
      </c>
      <c r="Z60" s="250">
        <v>122</v>
      </c>
      <c r="AA60" s="250">
        <v>79.7</v>
      </c>
      <c r="AB60" s="250">
        <v>47.82</v>
      </c>
      <c r="AC60" s="250">
        <v>0</v>
      </c>
      <c r="AD60" s="250">
        <v>31.88</v>
      </c>
      <c r="AE60" s="250">
        <v>42.67</v>
      </c>
      <c r="AF60" s="250">
        <v>42.67</v>
      </c>
      <c r="AG60" s="250">
        <v>0</v>
      </c>
      <c r="AH60" s="250">
        <v>50.33</v>
      </c>
      <c r="AI60" s="250">
        <v>50.33</v>
      </c>
      <c r="AJ60" s="250">
        <v>0</v>
      </c>
      <c r="AK60" s="250">
        <v>-2.51000000000001</v>
      </c>
      <c r="AL60" s="250">
        <v>5.15</v>
      </c>
      <c r="AM60" s="243">
        <v>0</v>
      </c>
      <c r="AN60" s="243">
        <v>0</v>
      </c>
      <c r="AO60" s="243">
        <v>0</v>
      </c>
      <c r="AP60" s="243">
        <v>63.76</v>
      </c>
      <c r="AQ60" s="243">
        <v>0</v>
      </c>
    </row>
    <row r="61" spans="1:43" s="240" customFormat="1" ht="23.1" customHeight="1">
      <c r="A61" s="579"/>
      <c r="B61" s="195" t="s">
        <v>570</v>
      </c>
      <c r="C61" s="248" t="s">
        <v>511</v>
      </c>
      <c r="D61" s="244">
        <v>3</v>
      </c>
      <c r="E61" s="245">
        <v>2.58</v>
      </c>
      <c r="F61" s="245">
        <v>0</v>
      </c>
      <c r="G61" s="244">
        <v>2</v>
      </c>
      <c r="H61" s="246">
        <v>2.58</v>
      </c>
      <c r="I61" s="245">
        <v>0.57999999999999996</v>
      </c>
      <c r="J61" s="246">
        <v>3.16</v>
      </c>
      <c r="K61" s="244">
        <v>0</v>
      </c>
      <c r="L61" s="245">
        <v>0</v>
      </c>
      <c r="M61" s="245">
        <v>0</v>
      </c>
      <c r="N61" s="244">
        <v>0</v>
      </c>
      <c r="O61" s="246">
        <v>0</v>
      </c>
      <c r="P61" s="245">
        <v>0</v>
      </c>
      <c r="Q61" s="246">
        <v>0</v>
      </c>
      <c r="R61" s="244">
        <v>0</v>
      </c>
      <c r="S61" s="245">
        <v>0</v>
      </c>
      <c r="T61" s="245">
        <v>0</v>
      </c>
      <c r="U61" s="245">
        <v>0</v>
      </c>
      <c r="V61" s="246">
        <v>0</v>
      </c>
      <c r="W61" s="245">
        <v>0</v>
      </c>
      <c r="X61" s="246">
        <v>0</v>
      </c>
      <c r="Y61" s="244">
        <v>0</v>
      </c>
      <c r="Z61" s="244">
        <v>1</v>
      </c>
      <c r="AA61" s="244">
        <v>0.17</v>
      </c>
      <c r="AB61" s="244">
        <v>0.1</v>
      </c>
      <c r="AC61" s="244">
        <v>0</v>
      </c>
      <c r="AD61" s="244">
        <v>7.0000000000000007E-2</v>
      </c>
      <c r="AE61" s="246">
        <v>0</v>
      </c>
      <c r="AF61" s="246">
        <v>0</v>
      </c>
      <c r="AG61" s="244">
        <v>0</v>
      </c>
      <c r="AH61" s="244">
        <v>0</v>
      </c>
      <c r="AI61" s="244">
        <v>0</v>
      </c>
      <c r="AJ61" s="244">
        <v>0</v>
      </c>
      <c r="AK61" s="244">
        <v>0.1</v>
      </c>
      <c r="AL61" s="244">
        <v>0.1</v>
      </c>
      <c r="AM61" s="243">
        <v>0</v>
      </c>
      <c r="AN61" s="243">
        <v>0</v>
      </c>
      <c r="AO61" s="243">
        <v>0</v>
      </c>
      <c r="AP61" s="243">
        <v>0.14000000000000001</v>
      </c>
      <c r="AQ61" s="243">
        <v>0</v>
      </c>
    </row>
    <row r="62" spans="1:43" ht="23.1" customHeight="1">
      <c r="A62" s="539"/>
      <c r="B62" s="195" t="s">
        <v>569</v>
      </c>
      <c r="C62" s="248" t="s">
        <v>512</v>
      </c>
      <c r="D62" s="244">
        <v>134</v>
      </c>
      <c r="E62" s="245">
        <v>108.46</v>
      </c>
      <c r="F62" s="245">
        <v>102.15</v>
      </c>
      <c r="G62" s="244">
        <v>94.62</v>
      </c>
      <c r="H62" s="246">
        <v>6.3099999999999898</v>
      </c>
      <c r="I62" s="245">
        <v>13.84</v>
      </c>
      <c r="J62" s="246">
        <v>20.149999999999999</v>
      </c>
      <c r="K62" s="244">
        <v>134</v>
      </c>
      <c r="L62" s="245">
        <v>65.52</v>
      </c>
      <c r="M62" s="245">
        <v>0.41</v>
      </c>
      <c r="N62" s="244">
        <v>56.85</v>
      </c>
      <c r="O62" s="246">
        <v>65.11</v>
      </c>
      <c r="P62" s="245">
        <v>8.6699999999999893</v>
      </c>
      <c r="Q62" s="246">
        <v>73.78</v>
      </c>
      <c r="R62" s="244">
        <v>1</v>
      </c>
      <c r="S62" s="245">
        <v>1.38</v>
      </c>
      <c r="T62" s="245">
        <v>0</v>
      </c>
      <c r="U62" s="245">
        <v>1.2</v>
      </c>
      <c r="V62" s="246">
        <v>1.38</v>
      </c>
      <c r="W62" s="245">
        <v>0.18</v>
      </c>
      <c r="X62" s="246">
        <v>1.56</v>
      </c>
      <c r="Y62" s="244">
        <v>361</v>
      </c>
      <c r="Z62" s="244">
        <v>121</v>
      </c>
      <c r="AA62" s="244">
        <v>79.53</v>
      </c>
      <c r="AB62" s="244">
        <v>47.72</v>
      </c>
      <c r="AC62" s="244">
        <v>0</v>
      </c>
      <c r="AD62" s="244">
        <v>31.81</v>
      </c>
      <c r="AE62" s="246">
        <v>42.67</v>
      </c>
      <c r="AF62" s="246">
        <v>42.67</v>
      </c>
      <c r="AG62" s="244">
        <v>0</v>
      </c>
      <c r="AH62" s="244">
        <v>50.33</v>
      </c>
      <c r="AI62" s="244">
        <v>50.33</v>
      </c>
      <c r="AJ62" s="244">
        <v>0</v>
      </c>
      <c r="AK62" s="244">
        <v>-2.6100000000000101</v>
      </c>
      <c r="AL62" s="244">
        <v>5.05</v>
      </c>
      <c r="AM62" s="243">
        <v>0</v>
      </c>
      <c r="AN62" s="243">
        <v>0</v>
      </c>
      <c r="AO62" s="243">
        <v>0</v>
      </c>
      <c r="AP62" s="243">
        <v>63.62</v>
      </c>
      <c r="AQ62" s="243">
        <v>0</v>
      </c>
    </row>
    <row r="63" spans="1:43" s="239" customFormat="1" ht="23.1" customHeight="1">
      <c r="A63" s="538" t="s">
        <v>316</v>
      </c>
      <c r="B63" s="404" t="s">
        <v>13</v>
      </c>
      <c r="C63" s="249"/>
      <c r="D63" s="247">
        <v>243</v>
      </c>
      <c r="E63" s="247">
        <v>196.95</v>
      </c>
      <c r="F63" s="247">
        <v>131.94</v>
      </c>
      <c r="G63" s="247">
        <v>170.88</v>
      </c>
      <c r="H63" s="247">
        <v>65.010000000000005</v>
      </c>
      <c r="I63" s="247">
        <v>26.07</v>
      </c>
      <c r="J63" s="247">
        <v>91.08</v>
      </c>
      <c r="K63" s="247">
        <v>1</v>
      </c>
      <c r="L63" s="247">
        <v>0.46</v>
      </c>
      <c r="M63" s="247">
        <v>8.94</v>
      </c>
      <c r="N63" s="247">
        <v>0.4</v>
      </c>
      <c r="O63" s="247">
        <v>-8.48</v>
      </c>
      <c r="P63" s="247">
        <v>0.06</v>
      </c>
      <c r="Q63" s="247">
        <v>-8.42</v>
      </c>
      <c r="R63" s="247">
        <v>0</v>
      </c>
      <c r="S63" s="247">
        <v>0</v>
      </c>
      <c r="T63" s="247">
        <v>0</v>
      </c>
      <c r="U63" s="247">
        <v>0</v>
      </c>
      <c r="V63" s="247">
        <v>0</v>
      </c>
      <c r="W63" s="247">
        <v>0</v>
      </c>
      <c r="X63" s="247">
        <v>0</v>
      </c>
      <c r="Y63" s="247">
        <v>91</v>
      </c>
      <c r="Z63" s="247">
        <v>101</v>
      </c>
      <c r="AA63" s="247">
        <v>31.68</v>
      </c>
      <c r="AB63" s="247">
        <v>19.010000000000002</v>
      </c>
      <c r="AC63" s="247">
        <v>0</v>
      </c>
      <c r="AD63" s="247">
        <v>12.67</v>
      </c>
      <c r="AE63" s="247">
        <v>14.26</v>
      </c>
      <c r="AF63" s="247">
        <v>14.26</v>
      </c>
      <c r="AG63" s="247">
        <v>0</v>
      </c>
      <c r="AH63" s="247">
        <v>19.72</v>
      </c>
      <c r="AI63" s="247">
        <v>19.72</v>
      </c>
      <c r="AJ63" s="247">
        <v>0</v>
      </c>
      <c r="AK63" s="247">
        <v>-0.71</v>
      </c>
      <c r="AL63" s="247">
        <v>4.75</v>
      </c>
      <c r="AM63" s="243">
        <v>0</v>
      </c>
      <c r="AN63" s="243">
        <v>0</v>
      </c>
      <c r="AO63" s="243">
        <v>0</v>
      </c>
      <c r="AP63" s="243">
        <v>25.34</v>
      </c>
      <c r="AQ63" s="243">
        <v>0</v>
      </c>
    </row>
    <row r="64" spans="1:43" ht="23.1" customHeight="1">
      <c r="A64" s="539"/>
      <c r="B64" s="195" t="s">
        <v>572</v>
      </c>
      <c r="C64" s="248" t="s">
        <v>512</v>
      </c>
      <c r="D64" s="244">
        <v>210</v>
      </c>
      <c r="E64" s="245">
        <v>177.68</v>
      </c>
      <c r="F64" s="245">
        <v>124.67</v>
      </c>
      <c r="G64" s="244">
        <v>154.16</v>
      </c>
      <c r="H64" s="246">
        <v>53.01</v>
      </c>
      <c r="I64" s="245">
        <v>23.52</v>
      </c>
      <c r="J64" s="246">
        <v>76.53</v>
      </c>
      <c r="K64" s="244">
        <v>1</v>
      </c>
      <c r="L64" s="245">
        <v>0.46</v>
      </c>
      <c r="M64" s="245">
        <v>8.94</v>
      </c>
      <c r="N64" s="244">
        <v>0.4</v>
      </c>
      <c r="O64" s="246">
        <v>-8.48</v>
      </c>
      <c r="P64" s="245">
        <v>0.06</v>
      </c>
      <c r="Q64" s="246">
        <v>-8.42</v>
      </c>
      <c r="R64" s="244">
        <v>0</v>
      </c>
      <c r="S64" s="245">
        <v>0</v>
      </c>
      <c r="T64" s="245">
        <v>0</v>
      </c>
      <c r="U64" s="245">
        <v>0</v>
      </c>
      <c r="V64" s="246">
        <v>0</v>
      </c>
      <c r="W64" s="245">
        <v>0</v>
      </c>
      <c r="X64" s="246">
        <v>0</v>
      </c>
      <c r="Y64" s="244">
        <v>88</v>
      </c>
      <c r="Z64" s="244">
        <v>91</v>
      </c>
      <c r="AA64" s="244">
        <v>29.53</v>
      </c>
      <c r="AB64" s="244">
        <v>17.72</v>
      </c>
      <c r="AC64" s="244">
        <v>0</v>
      </c>
      <c r="AD64" s="244">
        <v>11.81</v>
      </c>
      <c r="AE64" s="246">
        <v>14.26</v>
      </c>
      <c r="AF64" s="246">
        <v>14.26</v>
      </c>
      <c r="AG64" s="244">
        <v>0</v>
      </c>
      <c r="AH64" s="244">
        <v>17.440000000000001</v>
      </c>
      <c r="AI64" s="244">
        <v>17.440000000000001</v>
      </c>
      <c r="AJ64" s="244">
        <v>0</v>
      </c>
      <c r="AK64" s="244">
        <v>0.28000000000000103</v>
      </c>
      <c r="AL64" s="244">
        <v>3.46</v>
      </c>
      <c r="AM64" s="243">
        <v>0</v>
      </c>
      <c r="AN64" s="243">
        <v>0</v>
      </c>
      <c r="AO64" s="243">
        <v>0</v>
      </c>
      <c r="AP64" s="243">
        <v>23.62</v>
      </c>
      <c r="AQ64" s="243">
        <v>0</v>
      </c>
    </row>
    <row r="65" spans="1:43" ht="23.1" customHeight="1">
      <c r="A65" s="545"/>
      <c r="B65" s="195" t="s">
        <v>573</v>
      </c>
      <c r="C65" s="403" t="s">
        <v>511</v>
      </c>
      <c r="D65" s="244">
        <v>33</v>
      </c>
      <c r="E65" s="245">
        <v>19.27</v>
      </c>
      <c r="F65" s="245">
        <v>7.27</v>
      </c>
      <c r="G65" s="244">
        <v>16.72</v>
      </c>
      <c r="H65" s="246">
        <v>12</v>
      </c>
      <c r="I65" s="245">
        <v>2.5499999999999998</v>
      </c>
      <c r="J65" s="246">
        <v>14.55</v>
      </c>
      <c r="K65" s="244">
        <v>0</v>
      </c>
      <c r="L65" s="245">
        <v>0</v>
      </c>
      <c r="M65" s="245">
        <v>0</v>
      </c>
      <c r="N65" s="244">
        <v>0</v>
      </c>
      <c r="O65" s="246">
        <v>0</v>
      </c>
      <c r="P65" s="245">
        <v>0</v>
      </c>
      <c r="Q65" s="246">
        <v>0</v>
      </c>
      <c r="R65" s="244">
        <v>0</v>
      </c>
      <c r="S65" s="245">
        <v>0</v>
      </c>
      <c r="T65" s="245">
        <v>0</v>
      </c>
      <c r="U65" s="245">
        <v>0</v>
      </c>
      <c r="V65" s="246">
        <v>0</v>
      </c>
      <c r="W65" s="245">
        <v>0</v>
      </c>
      <c r="X65" s="246">
        <v>0</v>
      </c>
      <c r="Y65" s="244">
        <v>3</v>
      </c>
      <c r="Z65" s="244">
        <v>10</v>
      </c>
      <c r="AA65" s="244">
        <v>2.15</v>
      </c>
      <c r="AB65" s="244">
        <v>1.29</v>
      </c>
      <c r="AC65" s="244">
        <v>0</v>
      </c>
      <c r="AD65" s="244">
        <v>0.86</v>
      </c>
      <c r="AE65" s="246">
        <v>0</v>
      </c>
      <c r="AF65" s="246">
        <v>0</v>
      </c>
      <c r="AG65" s="244">
        <v>0</v>
      </c>
      <c r="AH65" s="244">
        <v>2.2799999999999998</v>
      </c>
      <c r="AI65" s="244">
        <v>2.2799999999999998</v>
      </c>
      <c r="AJ65" s="244">
        <v>0</v>
      </c>
      <c r="AK65" s="244">
        <v>-0.99000000000000099</v>
      </c>
      <c r="AL65" s="244">
        <v>1.29</v>
      </c>
      <c r="AM65" s="243">
        <v>0</v>
      </c>
      <c r="AN65" s="243">
        <v>0</v>
      </c>
      <c r="AO65" s="243">
        <v>0</v>
      </c>
      <c r="AP65" s="243">
        <v>1.72</v>
      </c>
      <c r="AQ65" s="243">
        <v>0</v>
      </c>
    </row>
  </sheetData>
  <mergeCells count="71">
    <mergeCell ref="A57:A59"/>
    <mergeCell ref="A60:A62"/>
    <mergeCell ref="A63:A65"/>
    <mergeCell ref="AO8:AO9"/>
    <mergeCell ref="AP7:AP9"/>
    <mergeCell ref="AI8:AI9"/>
    <mergeCell ref="O8:O9"/>
    <mergeCell ref="P8:P9"/>
    <mergeCell ref="Q8:Q9"/>
    <mergeCell ref="R7:R9"/>
    <mergeCell ref="S7:S9"/>
    <mergeCell ref="B5:B9"/>
    <mergeCell ref="A11:A21"/>
    <mergeCell ref="A22:A24"/>
    <mergeCell ref="A50:A53"/>
    <mergeCell ref="A54:A56"/>
    <mergeCell ref="AQ5:AQ7"/>
    <mergeCell ref="AQ8:AQ9"/>
    <mergeCell ref="A2:AQ4"/>
    <mergeCell ref="D5:J6"/>
    <mergeCell ref="K5:Q6"/>
    <mergeCell ref="R5:X6"/>
    <mergeCell ref="Y5:AP6"/>
    <mergeCell ref="AJ8:AJ9"/>
    <mergeCell ref="AK8:AK9"/>
    <mergeCell ref="AL8:AL9"/>
    <mergeCell ref="AM8:AM9"/>
    <mergeCell ref="AN8:AN9"/>
    <mergeCell ref="AE8:AE9"/>
    <mergeCell ref="AF8:AF9"/>
    <mergeCell ref="AG8:AG9"/>
    <mergeCell ref="AH8:AH9"/>
    <mergeCell ref="AH7:AJ7"/>
    <mergeCell ref="AA7:AD7"/>
    <mergeCell ref="AE7:AG7"/>
    <mergeCell ref="T7:T9"/>
    <mergeCell ref="U7:U9"/>
    <mergeCell ref="V8:V9"/>
    <mergeCell ref="W8:W9"/>
    <mergeCell ref="X8:X9"/>
    <mergeCell ref="Y7:Y9"/>
    <mergeCell ref="Z7:Z9"/>
    <mergeCell ref="AA8:AA9"/>
    <mergeCell ref="AB8:AB9"/>
    <mergeCell ref="AC8:AC9"/>
    <mergeCell ref="AD8:AD9"/>
    <mergeCell ref="A5:A9"/>
    <mergeCell ref="C5:C9"/>
    <mergeCell ref="A47:A49"/>
    <mergeCell ref="A10:C10"/>
    <mergeCell ref="A25:A29"/>
    <mergeCell ref="A30:A35"/>
    <mergeCell ref="A36:A38"/>
    <mergeCell ref="A39:A41"/>
    <mergeCell ref="A42:A46"/>
    <mergeCell ref="AK7:AL7"/>
    <mergeCell ref="AM7:AO7"/>
    <mergeCell ref="D7:D9"/>
    <mergeCell ref="E7:E9"/>
    <mergeCell ref="F7:F9"/>
    <mergeCell ref="G7:G9"/>
    <mergeCell ref="H8:H9"/>
    <mergeCell ref="I8:I9"/>
    <mergeCell ref="J8:J9"/>
    <mergeCell ref="K7:K9"/>
    <mergeCell ref="L7:L9"/>
    <mergeCell ref="M7:M9"/>
    <mergeCell ref="N7:N9"/>
    <mergeCell ref="H7:J7"/>
    <mergeCell ref="O7:Q7"/>
    <mergeCell ref="V7:X7"/>
  </mergeCells>
  <phoneticPr fontId="144" type="noConversion"/>
  <printOptions horizontalCentered="1"/>
  <pageMargins left="0.15748031496063" right="0.15748031496063" top="0.39370078740157499" bottom="0.39370078740157499" header="0.511811023622047" footer="0.511811023622047"/>
  <pageSetup paperSize="8" scale="63" fitToHeight="0" orientation="landscape"/>
  <headerFooter scaleWithDoc="0" alignWithMargins="0">
    <oddFooter>&amp;C&amp;P</oddFooter>
  </headerFooter>
  <colBreaks count="1" manualBreakCount="1">
    <brk id="19" max="17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workbookViewId="0">
      <selection activeCell="A2" sqref="A2:F2"/>
    </sheetView>
  </sheetViews>
  <sheetFormatPr defaultColWidth="9" defaultRowHeight="13.5"/>
  <cols>
    <col min="1" max="1" width="8.875" style="215" customWidth="1"/>
    <col min="2" max="2" width="12.125" style="215" customWidth="1"/>
    <col min="3" max="3" width="20.625" style="215" customWidth="1"/>
    <col min="4" max="4" width="18.25" style="215" customWidth="1"/>
    <col min="5" max="5" width="16" style="215" customWidth="1"/>
    <col min="6" max="6" width="11.125" style="115" customWidth="1"/>
    <col min="7" max="16384" width="9" style="115"/>
  </cols>
  <sheetData>
    <row r="1" spans="1:6" ht="30" customHeight="1">
      <c r="A1" s="216" t="s">
        <v>622</v>
      </c>
      <c r="B1" s="216"/>
      <c r="C1" s="582"/>
      <c r="D1" s="582"/>
      <c r="E1" s="582"/>
    </row>
    <row r="2" spans="1:6" ht="66" customHeight="1">
      <c r="A2" s="583" t="s">
        <v>623</v>
      </c>
      <c r="B2" s="583"/>
      <c r="C2" s="583"/>
      <c r="D2" s="583"/>
      <c r="E2" s="583"/>
      <c r="F2" s="583"/>
    </row>
    <row r="3" spans="1:6" ht="30" customHeight="1">
      <c r="A3" s="217"/>
      <c r="B3" s="217"/>
      <c r="C3" s="218"/>
      <c r="D3" s="219"/>
      <c r="E3" s="220"/>
    </row>
    <row r="4" spans="1:6" ht="30" customHeight="1">
      <c r="A4" s="221"/>
      <c r="B4" s="221" t="s">
        <v>587</v>
      </c>
      <c r="C4" s="221" t="s">
        <v>624</v>
      </c>
      <c r="D4" s="222" t="s">
        <v>625</v>
      </c>
      <c r="E4" s="223" t="s">
        <v>626</v>
      </c>
      <c r="F4" s="223" t="s">
        <v>627</v>
      </c>
    </row>
    <row r="5" spans="1:6" ht="30" customHeight="1">
      <c r="A5" s="580" t="s">
        <v>345</v>
      </c>
      <c r="B5" s="581"/>
      <c r="C5" s="221"/>
      <c r="D5" s="222"/>
      <c r="E5" s="584">
        <v>835</v>
      </c>
      <c r="F5" s="585"/>
    </row>
    <row r="6" spans="1:6" ht="30" customHeight="1">
      <c r="A6" s="580" t="s">
        <v>392</v>
      </c>
      <c r="B6" s="581"/>
      <c r="C6" s="221"/>
      <c r="D6" s="222"/>
      <c r="E6" s="223"/>
      <c r="F6" s="223">
        <v>5</v>
      </c>
    </row>
    <row r="7" spans="1:6" ht="30" customHeight="1">
      <c r="A7" s="580" t="s">
        <v>408</v>
      </c>
      <c r="B7" s="581"/>
      <c r="C7" s="221"/>
      <c r="D7" s="222"/>
      <c r="E7" s="223"/>
      <c r="F7" s="223">
        <v>5</v>
      </c>
    </row>
    <row r="8" spans="1:6" ht="30" customHeight="1">
      <c r="A8" s="224"/>
      <c r="B8" s="221"/>
      <c r="C8" s="225" t="s">
        <v>37</v>
      </c>
      <c r="D8" s="222"/>
      <c r="E8" s="223"/>
      <c r="F8" s="223">
        <v>1</v>
      </c>
    </row>
    <row r="9" spans="1:6" ht="30" customHeight="1">
      <c r="A9" s="224"/>
      <c r="B9" s="221"/>
      <c r="C9" s="225" t="s">
        <v>22</v>
      </c>
      <c r="D9" s="222"/>
      <c r="E9" s="223"/>
      <c r="F9" s="223">
        <v>1</v>
      </c>
    </row>
    <row r="10" spans="1:6" ht="30" customHeight="1">
      <c r="A10" s="224"/>
      <c r="B10" s="221"/>
      <c r="C10" s="225" t="s">
        <v>45</v>
      </c>
      <c r="D10" s="222"/>
      <c r="E10" s="223"/>
      <c r="F10" s="223">
        <v>1</v>
      </c>
    </row>
    <row r="11" spans="1:6" ht="30" customHeight="1">
      <c r="A11" s="224"/>
      <c r="B11" s="221"/>
      <c r="C11" s="225" t="s">
        <v>41</v>
      </c>
      <c r="D11" s="222"/>
      <c r="E11" s="223"/>
      <c r="F11" s="223">
        <v>1</v>
      </c>
    </row>
    <row r="12" spans="1:6" ht="30" customHeight="1">
      <c r="A12" s="224"/>
      <c r="B12" s="221"/>
      <c r="C12" s="225" t="s">
        <v>67</v>
      </c>
      <c r="D12" s="222"/>
      <c r="E12" s="223"/>
      <c r="F12" s="223">
        <v>1</v>
      </c>
    </row>
    <row r="13" spans="1:6" ht="30" customHeight="1">
      <c r="A13" s="226"/>
      <c r="B13" s="226"/>
      <c r="C13" s="227" t="s">
        <v>431</v>
      </c>
      <c r="D13" s="227"/>
      <c r="E13" s="228">
        <f>E14+E22+E30+E35+E49+E64+E78+E94+E103+E116+E129+E136+E151+E157</f>
        <v>830</v>
      </c>
      <c r="F13" s="153"/>
    </row>
    <row r="14" spans="1:6" ht="30" customHeight="1">
      <c r="A14" s="229" t="s">
        <v>153</v>
      </c>
      <c r="B14" s="229" t="s">
        <v>153</v>
      </c>
      <c r="C14" s="230" t="s">
        <v>13</v>
      </c>
      <c r="D14" s="231"/>
      <c r="E14" s="228">
        <f>SUM(E20:E21)+E15</f>
        <v>23.14</v>
      </c>
      <c r="F14" s="153"/>
    </row>
    <row r="15" spans="1:6" ht="30" customHeight="1">
      <c r="A15" s="229"/>
      <c r="B15" s="229"/>
      <c r="C15" s="230" t="s">
        <v>409</v>
      </c>
      <c r="D15" s="231"/>
      <c r="E15" s="228">
        <f>E16+E18+E19</f>
        <v>9.620000000000001</v>
      </c>
      <c r="F15" s="153"/>
    </row>
    <row r="16" spans="1:6" ht="30" customHeight="1">
      <c r="A16" s="229"/>
      <c r="B16" s="229"/>
      <c r="C16" s="230" t="s">
        <v>628</v>
      </c>
      <c r="D16" s="231"/>
      <c r="E16" s="228">
        <f>SUM(E17:E17)</f>
        <v>3.54</v>
      </c>
      <c r="F16" s="153"/>
    </row>
    <row r="17" spans="1:6" ht="30" customHeight="1">
      <c r="A17" s="229"/>
      <c r="B17" s="229"/>
      <c r="C17" s="232" t="s">
        <v>155</v>
      </c>
      <c r="D17" s="233" t="s">
        <v>629</v>
      </c>
      <c r="E17" s="234">
        <f>VLOOKUP(C17,[33]匹配表!C1:D124,2,0)</f>
        <v>3.54</v>
      </c>
      <c r="F17" s="153"/>
    </row>
    <row r="18" spans="1:6" ht="30" customHeight="1">
      <c r="A18" s="229"/>
      <c r="B18" s="229"/>
      <c r="C18" s="225" t="s">
        <v>158</v>
      </c>
      <c r="D18" s="233" t="s">
        <v>629</v>
      </c>
      <c r="E18" s="234">
        <f>VLOOKUP(C18,[33]匹配表!C1:D126,2,0)</f>
        <v>1.79</v>
      </c>
      <c r="F18" s="153"/>
    </row>
    <row r="19" spans="1:6" ht="30" customHeight="1">
      <c r="A19" s="229"/>
      <c r="B19" s="229"/>
      <c r="C19" s="225" t="s">
        <v>157</v>
      </c>
      <c r="D19" s="233" t="s">
        <v>629</v>
      </c>
      <c r="E19" s="234">
        <f>VLOOKUP(C19,[33]匹配表!C1:D124,2,0)</f>
        <v>4.29</v>
      </c>
      <c r="F19" s="153"/>
    </row>
    <row r="20" spans="1:6" ht="30" customHeight="1">
      <c r="A20" s="229"/>
      <c r="B20" s="229"/>
      <c r="C20" s="225" t="s">
        <v>164</v>
      </c>
      <c r="D20" s="233" t="s">
        <v>629</v>
      </c>
      <c r="E20" s="234">
        <f>VLOOKUP(C20,[33]匹配表!C4:D127,2,0)</f>
        <v>9.67</v>
      </c>
      <c r="F20" s="153"/>
    </row>
    <row r="21" spans="1:6" ht="30" customHeight="1">
      <c r="A21" s="229"/>
      <c r="B21" s="229"/>
      <c r="C21" s="225" t="s">
        <v>165</v>
      </c>
      <c r="D21" s="233" t="s">
        <v>629</v>
      </c>
      <c r="E21" s="234">
        <f>VLOOKUP(C21,[33]匹配表!C1:D124,2,0)</f>
        <v>3.85</v>
      </c>
      <c r="F21" s="153"/>
    </row>
    <row r="22" spans="1:6" ht="30" customHeight="1">
      <c r="A22" s="229" t="s">
        <v>166</v>
      </c>
      <c r="B22" s="229" t="s">
        <v>166</v>
      </c>
      <c r="C22" s="230" t="s">
        <v>13</v>
      </c>
      <c r="D22" s="231"/>
      <c r="E22" s="228">
        <f>SUM(E26:E29)+E23</f>
        <v>32.269999999999996</v>
      </c>
      <c r="F22" s="153"/>
    </row>
    <row r="23" spans="1:6" ht="30" customHeight="1">
      <c r="A23" s="229"/>
      <c r="B23" s="229"/>
      <c r="C23" s="230" t="s">
        <v>409</v>
      </c>
      <c r="D23" s="231"/>
      <c r="E23" s="228">
        <f>SUM(E24:E25)</f>
        <v>7.89</v>
      </c>
      <c r="F23" s="153"/>
    </row>
    <row r="24" spans="1:6" ht="30" customHeight="1">
      <c r="A24" s="229"/>
      <c r="B24" s="229"/>
      <c r="C24" s="232" t="s">
        <v>168</v>
      </c>
      <c r="D24" s="233" t="s">
        <v>629</v>
      </c>
      <c r="E24" s="234">
        <f>VLOOKUP(C24,[33]匹配表!C1:D124,2,0)</f>
        <v>5.64</v>
      </c>
      <c r="F24" s="153"/>
    </row>
    <row r="25" spans="1:6" ht="30" customHeight="1">
      <c r="A25" s="229"/>
      <c r="B25" s="229"/>
      <c r="C25" s="232" t="s">
        <v>173</v>
      </c>
      <c r="D25" s="233" t="s">
        <v>629</v>
      </c>
      <c r="E25" s="234">
        <f>VLOOKUP(C25,[33]匹配表!C2:D125,2,0)</f>
        <v>2.25</v>
      </c>
      <c r="F25" s="153"/>
    </row>
    <row r="26" spans="1:6" ht="30" customHeight="1">
      <c r="A26" s="229"/>
      <c r="B26" s="229"/>
      <c r="C26" s="232" t="s">
        <v>176</v>
      </c>
      <c r="D26" s="233" t="s">
        <v>629</v>
      </c>
      <c r="E26" s="234">
        <f>VLOOKUP(C26,[33]匹配表!C3:D126,2,0)</f>
        <v>4.7</v>
      </c>
      <c r="F26" s="153"/>
    </row>
    <row r="27" spans="1:6" ht="30" customHeight="1">
      <c r="A27" s="229"/>
      <c r="B27" s="229"/>
      <c r="C27" s="232" t="s">
        <v>174</v>
      </c>
      <c r="D27" s="233" t="s">
        <v>629</v>
      </c>
      <c r="E27" s="234">
        <f>VLOOKUP(C27,[33]匹配表!C4:D127,2,0)</f>
        <v>6.8</v>
      </c>
      <c r="F27" s="153"/>
    </row>
    <row r="28" spans="1:6" ht="30" customHeight="1">
      <c r="A28" s="229"/>
      <c r="B28" s="229"/>
      <c r="C28" s="232" t="s">
        <v>177</v>
      </c>
      <c r="D28" s="233" t="s">
        <v>629</v>
      </c>
      <c r="E28" s="234">
        <f>VLOOKUP(C28,[33]匹配表!C5:D128,2,0)</f>
        <v>7.91</v>
      </c>
      <c r="F28" s="153"/>
    </row>
    <row r="29" spans="1:6" ht="30" customHeight="1">
      <c r="A29" s="229"/>
      <c r="B29" s="229"/>
      <c r="C29" s="232" t="s">
        <v>175</v>
      </c>
      <c r="D29" s="233" t="s">
        <v>629</v>
      </c>
      <c r="E29" s="234">
        <f>VLOOKUP(C29,[33]匹配表!C6:D129,2,0)</f>
        <v>4.97</v>
      </c>
      <c r="F29" s="153"/>
    </row>
    <row r="30" spans="1:6" ht="30" customHeight="1">
      <c r="A30" s="229" t="s">
        <v>178</v>
      </c>
      <c r="B30" s="229" t="s">
        <v>178</v>
      </c>
      <c r="C30" s="230" t="s">
        <v>13</v>
      </c>
      <c r="D30" s="235"/>
      <c r="E30" s="228">
        <f>SUM(E32:E34)+E31</f>
        <v>19.3</v>
      </c>
      <c r="F30" s="153"/>
    </row>
    <row r="31" spans="1:6" ht="30" customHeight="1">
      <c r="A31" s="229"/>
      <c r="B31" s="229"/>
      <c r="C31" s="225" t="s">
        <v>180</v>
      </c>
      <c r="D31" s="233" t="s">
        <v>629</v>
      </c>
      <c r="E31" s="234">
        <f>VLOOKUP(C31,[33]匹配表!C1:D124,2,0)</f>
        <v>3.32</v>
      </c>
      <c r="F31" s="153"/>
    </row>
    <row r="32" spans="1:6" ht="30" customHeight="1">
      <c r="A32" s="229"/>
      <c r="B32" s="229"/>
      <c r="C32" s="225" t="s">
        <v>185</v>
      </c>
      <c r="D32" s="233" t="s">
        <v>629</v>
      </c>
      <c r="E32" s="234">
        <f>VLOOKUP(C32,[33]匹配表!C2:D125,2,0)</f>
        <v>6.71</v>
      </c>
      <c r="F32" s="153"/>
    </row>
    <row r="33" spans="1:6" ht="30" customHeight="1">
      <c r="A33" s="229"/>
      <c r="B33" s="229"/>
      <c r="C33" s="225" t="s">
        <v>183</v>
      </c>
      <c r="D33" s="233" t="s">
        <v>629</v>
      </c>
      <c r="E33" s="234">
        <f>VLOOKUP(C33,[33]匹配表!C3:D126,2,0)</f>
        <v>4.87</v>
      </c>
      <c r="F33" s="153"/>
    </row>
    <row r="34" spans="1:6" ht="30" customHeight="1">
      <c r="A34" s="229"/>
      <c r="B34" s="229"/>
      <c r="C34" s="225" t="s">
        <v>184</v>
      </c>
      <c r="D34" s="233" t="s">
        <v>629</v>
      </c>
      <c r="E34" s="234">
        <f>VLOOKUP(C34,[33]匹配表!C4:D127,2,0)</f>
        <v>4.4000000000000004</v>
      </c>
      <c r="F34" s="153"/>
    </row>
    <row r="35" spans="1:6" ht="30" customHeight="1">
      <c r="A35" s="229" t="s">
        <v>186</v>
      </c>
      <c r="B35" s="229" t="s">
        <v>186</v>
      </c>
      <c r="C35" s="230" t="s">
        <v>13</v>
      </c>
      <c r="D35" s="235"/>
      <c r="E35" s="228">
        <f>SUM(E42:E48)+E36</f>
        <v>59.679999999999993</v>
      </c>
      <c r="F35" s="153"/>
    </row>
    <row r="36" spans="1:6" ht="30" customHeight="1">
      <c r="A36" s="229"/>
      <c r="B36" s="229"/>
      <c r="C36" s="230" t="s">
        <v>409</v>
      </c>
      <c r="D36" s="235"/>
      <c r="E36" s="228">
        <f>SUM(E37:E41)</f>
        <v>17.91</v>
      </c>
      <c r="F36" s="153"/>
    </row>
    <row r="37" spans="1:6" ht="30" customHeight="1">
      <c r="A37" s="229"/>
      <c r="B37" s="229"/>
      <c r="C37" s="225" t="s">
        <v>192</v>
      </c>
      <c r="D37" s="233" t="s">
        <v>629</v>
      </c>
      <c r="E37" s="234">
        <f>VLOOKUP(C37,[33]匹配表!C1:D124,2,0)</f>
        <v>1.73</v>
      </c>
      <c r="F37" s="153"/>
    </row>
    <row r="38" spans="1:6" ht="30" customHeight="1">
      <c r="A38" s="229"/>
      <c r="B38" s="229"/>
      <c r="C38" s="225" t="s">
        <v>191</v>
      </c>
      <c r="D38" s="233" t="s">
        <v>629</v>
      </c>
      <c r="E38" s="234">
        <f>VLOOKUP(C38,[33]匹配表!C2:D125,2,0)</f>
        <v>3.75</v>
      </c>
      <c r="F38" s="153"/>
    </row>
    <row r="39" spans="1:6" ht="30" customHeight="1">
      <c r="A39" s="229"/>
      <c r="B39" s="229"/>
      <c r="C39" s="225" t="s">
        <v>193</v>
      </c>
      <c r="D39" s="233" t="s">
        <v>629</v>
      </c>
      <c r="E39" s="234">
        <f>VLOOKUP(C39,[33]匹配表!C3:D126,2,0)</f>
        <v>1.85</v>
      </c>
      <c r="F39" s="153"/>
    </row>
    <row r="40" spans="1:6" ht="30" customHeight="1">
      <c r="A40" s="229"/>
      <c r="B40" s="229"/>
      <c r="C40" s="225" t="s">
        <v>190</v>
      </c>
      <c r="D40" s="233" t="s">
        <v>629</v>
      </c>
      <c r="E40" s="234">
        <f>VLOOKUP(C40,[33]匹配表!C4:D127,2,0)</f>
        <v>3.79</v>
      </c>
      <c r="F40" s="153"/>
    </row>
    <row r="41" spans="1:6" ht="30" customHeight="1">
      <c r="A41" s="229"/>
      <c r="B41" s="229"/>
      <c r="C41" s="225" t="s">
        <v>189</v>
      </c>
      <c r="D41" s="233" t="s">
        <v>629</v>
      </c>
      <c r="E41" s="234">
        <f>VLOOKUP(C41,[33]匹配表!C5:D128,2,0)</f>
        <v>6.79</v>
      </c>
      <c r="F41" s="153"/>
    </row>
    <row r="42" spans="1:6" ht="30" customHeight="1">
      <c r="A42" s="229"/>
      <c r="B42" s="229"/>
      <c r="C42" s="225" t="s">
        <v>198</v>
      </c>
      <c r="D42" s="233" t="s">
        <v>629</v>
      </c>
      <c r="E42" s="234">
        <f>VLOOKUP(C42,[33]匹配表!C6:D129,2,0)</f>
        <v>6.07</v>
      </c>
      <c r="F42" s="153"/>
    </row>
    <row r="43" spans="1:6" ht="30" customHeight="1">
      <c r="A43" s="229"/>
      <c r="B43" s="229"/>
      <c r="C43" s="225" t="s">
        <v>197</v>
      </c>
      <c r="D43" s="233" t="s">
        <v>629</v>
      </c>
      <c r="E43" s="234">
        <f>VLOOKUP(C43,[33]匹配表!C7:D130,2,0)</f>
        <v>3.83</v>
      </c>
      <c r="F43" s="153"/>
    </row>
    <row r="44" spans="1:6" ht="30" customHeight="1">
      <c r="A44" s="229"/>
      <c r="B44" s="229"/>
      <c r="C44" s="225" t="s">
        <v>194</v>
      </c>
      <c r="D44" s="233" t="s">
        <v>629</v>
      </c>
      <c r="E44" s="234">
        <f>VLOOKUP(C44,[33]匹配表!C8:D131,2,0)</f>
        <v>3.86</v>
      </c>
      <c r="F44" s="153"/>
    </row>
    <row r="45" spans="1:6" ht="30" customHeight="1">
      <c r="A45" s="229"/>
      <c r="B45" s="229"/>
      <c r="C45" s="225" t="s">
        <v>196</v>
      </c>
      <c r="D45" s="233" t="s">
        <v>629</v>
      </c>
      <c r="E45" s="234">
        <f>VLOOKUP(C45,[33]匹配表!C9:D132,2,0)</f>
        <v>3.7</v>
      </c>
      <c r="F45" s="153"/>
    </row>
    <row r="46" spans="1:6" ht="30" customHeight="1">
      <c r="A46" s="229"/>
      <c r="B46" s="229"/>
      <c r="C46" s="225" t="s">
        <v>195</v>
      </c>
      <c r="D46" s="233" t="s">
        <v>629</v>
      </c>
      <c r="E46" s="234">
        <f>VLOOKUP(C46,[33]匹配表!C10:D133,2,0)</f>
        <v>6.98</v>
      </c>
      <c r="F46" s="153"/>
    </row>
    <row r="47" spans="1:6" ht="30" customHeight="1">
      <c r="A47" s="229"/>
      <c r="B47" s="229"/>
      <c r="C47" s="225" t="s">
        <v>200</v>
      </c>
      <c r="D47" s="233" t="s">
        <v>629</v>
      </c>
      <c r="E47" s="234">
        <f>VLOOKUP(C47,[33]匹配表!C11:D134,2,0)</f>
        <v>9.6</v>
      </c>
      <c r="F47" s="153"/>
    </row>
    <row r="48" spans="1:6" ht="30" customHeight="1">
      <c r="A48" s="229"/>
      <c r="B48" s="229"/>
      <c r="C48" s="225" t="s">
        <v>199</v>
      </c>
      <c r="D48" s="233" t="s">
        <v>629</v>
      </c>
      <c r="E48" s="234">
        <f>VLOOKUP(C48,[33]匹配表!C12:D135,2,0)</f>
        <v>7.73</v>
      </c>
      <c r="F48" s="153"/>
    </row>
    <row r="49" spans="1:6" ht="30" customHeight="1">
      <c r="A49" s="229" t="s">
        <v>201</v>
      </c>
      <c r="B49" s="229" t="s">
        <v>201</v>
      </c>
      <c r="C49" s="230" t="s">
        <v>13</v>
      </c>
      <c r="D49" s="235"/>
      <c r="E49" s="228">
        <f>SUM(E55:E63)+E50</f>
        <v>99.92</v>
      </c>
      <c r="F49" s="153"/>
    </row>
    <row r="50" spans="1:6" ht="30" customHeight="1">
      <c r="A50" s="229"/>
      <c r="B50" s="229"/>
      <c r="C50" s="230" t="s">
        <v>409</v>
      </c>
      <c r="D50" s="235"/>
      <c r="E50" s="228">
        <f>SUM(E51:E54)</f>
        <v>20.74</v>
      </c>
      <c r="F50" s="153"/>
    </row>
    <row r="51" spans="1:6" ht="30" customHeight="1">
      <c r="A51" s="229"/>
      <c r="B51" s="229"/>
      <c r="C51" s="225" t="s">
        <v>203</v>
      </c>
      <c r="D51" s="233" t="s">
        <v>629</v>
      </c>
      <c r="E51" s="234">
        <f>VLOOKUP(C51,[33]匹配表!C1:D126,2,0)</f>
        <v>1.65</v>
      </c>
      <c r="F51" s="153"/>
    </row>
    <row r="52" spans="1:6" ht="30" customHeight="1">
      <c r="A52" s="229"/>
      <c r="B52" s="229"/>
      <c r="C52" s="225" t="s">
        <v>204</v>
      </c>
      <c r="D52" s="233" t="s">
        <v>629</v>
      </c>
      <c r="E52" s="234">
        <f>VLOOKUP(C52,[33]匹配表!C1:D124,2,0)</f>
        <v>7.53</v>
      </c>
      <c r="F52" s="153"/>
    </row>
    <row r="53" spans="1:6" ht="30" customHeight="1">
      <c r="A53" s="229"/>
      <c r="B53" s="229"/>
      <c r="C53" s="225" t="s">
        <v>206</v>
      </c>
      <c r="D53" s="233" t="s">
        <v>629</v>
      </c>
      <c r="E53" s="234">
        <f>VLOOKUP(C53,[33]匹配表!C2:D125,2,0)</f>
        <v>3.93</v>
      </c>
      <c r="F53" s="153"/>
    </row>
    <row r="54" spans="1:6" ht="30" customHeight="1">
      <c r="A54" s="229"/>
      <c r="B54" s="229"/>
      <c r="C54" s="225" t="s">
        <v>205</v>
      </c>
      <c r="D54" s="233" t="s">
        <v>629</v>
      </c>
      <c r="E54" s="234">
        <f>VLOOKUP(C54,[33]匹配表!C3:D126,2,0)</f>
        <v>7.63</v>
      </c>
      <c r="F54" s="153"/>
    </row>
    <row r="55" spans="1:6" ht="30" customHeight="1">
      <c r="A55" s="229"/>
      <c r="B55" s="229"/>
      <c r="C55" s="225" t="s">
        <v>214</v>
      </c>
      <c r="D55" s="233" t="s">
        <v>629</v>
      </c>
      <c r="E55" s="234">
        <f>VLOOKUP(C55,[33]匹配表!C4:D127,2,0)</f>
        <v>11.06</v>
      </c>
      <c r="F55" s="153"/>
    </row>
    <row r="56" spans="1:6" ht="30" customHeight="1">
      <c r="A56" s="229"/>
      <c r="B56" s="229"/>
      <c r="C56" s="225" t="s">
        <v>211</v>
      </c>
      <c r="D56" s="233" t="s">
        <v>629</v>
      </c>
      <c r="E56" s="234">
        <f>VLOOKUP(C56,[33]匹配表!C5:D128,2,0)</f>
        <v>12.13</v>
      </c>
      <c r="F56" s="153"/>
    </row>
    <row r="57" spans="1:6" ht="30" customHeight="1">
      <c r="A57" s="229"/>
      <c r="B57" s="229"/>
      <c r="C57" s="225" t="s">
        <v>209</v>
      </c>
      <c r="D57" s="233" t="s">
        <v>629</v>
      </c>
      <c r="E57" s="234">
        <f>VLOOKUP(C57,[33]匹配表!C6:D129,2,0)</f>
        <v>10.46</v>
      </c>
      <c r="F57" s="153"/>
    </row>
    <row r="58" spans="1:6" ht="30" customHeight="1">
      <c r="A58" s="229"/>
      <c r="B58" s="229"/>
      <c r="C58" s="225" t="s">
        <v>207</v>
      </c>
      <c r="D58" s="233" t="s">
        <v>629</v>
      </c>
      <c r="E58" s="234">
        <f>VLOOKUP(C58,[33]匹配表!C7:D130,2,0)</f>
        <v>7.28</v>
      </c>
      <c r="F58" s="153"/>
    </row>
    <row r="59" spans="1:6" ht="30" customHeight="1">
      <c r="A59" s="229"/>
      <c r="B59" s="229"/>
      <c r="C59" s="225" t="s">
        <v>213</v>
      </c>
      <c r="D59" s="233" t="s">
        <v>629</v>
      </c>
      <c r="E59" s="234">
        <f>VLOOKUP(C59,[33]匹配表!C8:D131,2,0)</f>
        <v>10.73</v>
      </c>
      <c r="F59" s="153"/>
    </row>
    <row r="60" spans="1:6" ht="30" customHeight="1">
      <c r="A60" s="229"/>
      <c r="B60" s="229"/>
      <c r="C60" s="225" t="s">
        <v>215</v>
      </c>
      <c r="D60" s="233" t="s">
        <v>629</v>
      </c>
      <c r="E60" s="234">
        <f>VLOOKUP(C60,[33]匹配表!C9:D132,2,0)</f>
        <v>6.35</v>
      </c>
      <c r="F60" s="153"/>
    </row>
    <row r="61" spans="1:6" ht="30" customHeight="1">
      <c r="A61" s="229"/>
      <c r="B61" s="229"/>
      <c r="C61" s="225" t="s">
        <v>210</v>
      </c>
      <c r="D61" s="233" t="s">
        <v>629</v>
      </c>
      <c r="E61" s="234">
        <f>VLOOKUP(C61,[33]匹配表!C10:D133,2,0)</f>
        <v>8.1999999999999993</v>
      </c>
      <c r="F61" s="153"/>
    </row>
    <row r="62" spans="1:6" ht="30" customHeight="1">
      <c r="A62" s="229"/>
      <c r="B62" s="229"/>
      <c r="C62" s="225" t="s">
        <v>212</v>
      </c>
      <c r="D62" s="233" t="s">
        <v>629</v>
      </c>
      <c r="E62" s="234">
        <f>VLOOKUP(C62,[33]匹配表!C11:D134,2,0)</f>
        <v>6.84</v>
      </c>
      <c r="F62" s="153"/>
    </row>
    <row r="63" spans="1:6" ht="30" customHeight="1">
      <c r="A63" s="229"/>
      <c r="B63" s="229"/>
      <c r="C63" s="225" t="s">
        <v>208</v>
      </c>
      <c r="D63" s="233" t="s">
        <v>629</v>
      </c>
      <c r="E63" s="234">
        <f>VLOOKUP(C63,[33]匹配表!C12:D135,2,0)</f>
        <v>6.13</v>
      </c>
      <c r="F63" s="153"/>
    </row>
    <row r="64" spans="1:6" ht="30" customHeight="1">
      <c r="A64" s="229" t="s">
        <v>216</v>
      </c>
      <c r="B64" s="229" t="s">
        <v>216</v>
      </c>
      <c r="C64" s="230" t="s">
        <v>13</v>
      </c>
      <c r="D64" s="235"/>
      <c r="E64" s="228">
        <f>SUM(E72:E77)+E65</f>
        <v>80.13</v>
      </c>
      <c r="F64" s="153"/>
    </row>
    <row r="65" spans="1:6" ht="30" customHeight="1">
      <c r="A65" s="229"/>
      <c r="B65" s="229"/>
      <c r="C65" s="230" t="s">
        <v>351</v>
      </c>
      <c r="D65" s="235"/>
      <c r="E65" s="228">
        <f>SUM(E66:E71)</f>
        <v>22.950000000000003</v>
      </c>
      <c r="F65" s="153"/>
    </row>
    <row r="66" spans="1:6" ht="30" customHeight="1">
      <c r="A66" s="229"/>
      <c r="B66" s="229"/>
      <c r="C66" s="225" t="s">
        <v>220</v>
      </c>
      <c r="D66" s="233" t="s">
        <v>629</v>
      </c>
      <c r="E66" s="234">
        <f>VLOOKUP(C66,[33]匹配表!C1:D124,2,0)</f>
        <v>3.9</v>
      </c>
      <c r="F66" s="153"/>
    </row>
    <row r="67" spans="1:6" ht="30" customHeight="1">
      <c r="A67" s="229"/>
      <c r="B67" s="229"/>
      <c r="C67" s="225" t="s">
        <v>219</v>
      </c>
      <c r="D67" s="233" t="s">
        <v>629</v>
      </c>
      <c r="E67" s="234">
        <f>VLOOKUP(C67,[33]匹配表!C2:D125,2,0)</f>
        <v>4.47</v>
      </c>
      <c r="F67" s="153"/>
    </row>
    <row r="68" spans="1:6" ht="30" customHeight="1">
      <c r="A68" s="229"/>
      <c r="B68" s="229"/>
      <c r="C68" s="225" t="s">
        <v>222</v>
      </c>
      <c r="D68" s="233" t="s">
        <v>629</v>
      </c>
      <c r="E68" s="234">
        <f>VLOOKUP(C68,[33]匹配表!C3:D126,2,0)</f>
        <v>5.07</v>
      </c>
      <c r="F68" s="153"/>
    </row>
    <row r="69" spans="1:6" ht="30" customHeight="1">
      <c r="A69" s="229"/>
      <c r="B69" s="229"/>
      <c r="C69" s="225" t="s">
        <v>546</v>
      </c>
      <c r="D69" s="233" t="s">
        <v>629</v>
      </c>
      <c r="E69" s="234">
        <f>VLOOKUP(C69,[33]匹配表!C4:D127,2,0)</f>
        <v>1.56</v>
      </c>
      <c r="F69" s="153"/>
    </row>
    <row r="70" spans="1:6" ht="30" customHeight="1">
      <c r="A70" s="229"/>
      <c r="B70" s="229"/>
      <c r="C70" s="225" t="s">
        <v>547</v>
      </c>
      <c r="D70" s="233" t="s">
        <v>629</v>
      </c>
      <c r="E70" s="234">
        <f>VLOOKUP(C70,[33]匹配表!C5:D128,2,0)</f>
        <v>3.94</v>
      </c>
      <c r="F70" s="153"/>
    </row>
    <row r="71" spans="1:6" ht="30" customHeight="1">
      <c r="A71" s="229"/>
      <c r="B71" s="229"/>
      <c r="C71" s="225" t="s">
        <v>221</v>
      </c>
      <c r="D71" s="233" t="s">
        <v>629</v>
      </c>
      <c r="E71" s="234">
        <f>VLOOKUP(C71,[33]匹配表!C6:D129,2,0)</f>
        <v>4.01</v>
      </c>
      <c r="F71" s="153"/>
    </row>
    <row r="72" spans="1:6" ht="30" customHeight="1">
      <c r="A72" s="229"/>
      <c r="B72" s="229"/>
      <c r="C72" s="225" t="s">
        <v>227</v>
      </c>
      <c r="D72" s="233" t="s">
        <v>629</v>
      </c>
      <c r="E72" s="234">
        <f>VLOOKUP(C72,[33]匹配表!C7:D130,2,0)</f>
        <v>6.01</v>
      </c>
      <c r="F72" s="153"/>
    </row>
    <row r="73" spans="1:6" ht="30" customHeight="1">
      <c r="A73" s="229"/>
      <c r="B73" s="229"/>
      <c r="C73" s="225" t="s">
        <v>226</v>
      </c>
      <c r="D73" s="233" t="s">
        <v>629</v>
      </c>
      <c r="E73" s="234">
        <f>VLOOKUP(C73,[33]匹配表!C8:D131,2,0)</f>
        <v>6.67</v>
      </c>
      <c r="F73" s="153"/>
    </row>
    <row r="74" spans="1:6" ht="30" customHeight="1">
      <c r="A74" s="229"/>
      <c r="B74" s="229"/>
      <c r="C74" s="225" t="s">
        <v>223</v>
      </c>
      <c r="D74" s="233" t="s">
        <v>629</v>
      </c>
      <c r="E74" s="234">
        <f>VLOOKUP(C74,[33]匹配表!C9:D132,2,0)</f>
        <v>7.64</v>
      </c>
      <c r="F74" s="153"/>
    </row>
    <row r="75" spans="1:6" ht="30" customHeight="1">
      <c r="A75" s="229"/>
      <c r="B75" s="229"/>
      <c r="C75" s="225" t="s">
        <v>224</v>
      </c>
      <c r="D75" s="233" t="s">
        <v>629</v>
      </c>
      <c r="E75" s="234">
        <f>VLOOKUP(C75,[33]匹配表!C10:D133,2,0)</f>
        <v>23.26</v>
      </c>
      <c r="F75" s="153"/>
    </row>
    <row r="76" spans="1:6" ht="30" customHeight="1">
      <c r="A76" s="229"/>
      <c r="B76" s="229"/>
      <c r="C76" s="225" t="s">
        <v>225</v>
      </c>
      <c r="D76" s="233" t="s">
        <v>629</v>
      </c>
      <c r="E76" s="234">
        <f>VLOOKUP(C76,[33]匹配表!C11:D134,2,0)</f>
        <v>6.95</v>
      </c>
      <c r="F76" s="153"/>
    </row>
    <row r="77" spans="1:6" ht="30" customHeight="1">
      <c r="A77" s="229"/>
      <c r="B77" s="229"/>
      <c r="C77" s="225" t="s">
        <v>228</v>
      </c>
      <c r="D77" s="233" t="s">
        <v>629</v>
      </c>
      <c r="E77" s="234">
        <f>VLOOKUP(C77,[33]匹配表!C12:D135,2,0)</f>
        <v>6.65</v>
      </c>
      <c r="F77" s="153"/>
    </row>
    <row r="78" spans="1:6" ht="30" customHeight="1">
      <c r="A78" s="229" t="s">
        <v>229</v>
      </c>
      <c r="B78" s="229" t="s">
        <v>229</v>
      </c>
      <c r="C78" s="230" t="s">
        <v>13</v>
      </c>
      <c r="D78" s="235"/>
      <c r="E78" s="228">
        <f>SUM(E87:E93)+E79</f>
        <v>60.81</v>
      </c>
      <c r="F78" s="153"/>
    </row>
    <row r="79" spans="1:6" ht="30" customHeight="1">
      <c r="A79" s="229"/>
      <c r="B79" s="229"/>
      <c r="C79" s="230" t="s">
        <v>352</v>
      </c>
      <c r="D79" s="235"/>
      <c r="E79" s="228">
        <f>SUM(E80:E86)</f>
        <v>24.349999999999998</v>
      </c>
      <c r="F79" s="153"/>
    </row>
    <row r="80" spans="1:6" ht="30" customHeight="1">
      <c r="A80" s="229"/>
      <c r="B80" s="229"/>
      <c r="C80" s="225" t="s">
        <v>236</v>
      </c>
      <c r="D80" s="233" t="s">
        <v>629</v>
      </c>
      <c r="E80" s="234">
        <f>VLOOKUP(C80,[33]匹配表!C1:D124,2,0)</f>
        <v>3.03</v>
      </c>
      <c r="F80" s="153"/>
    </row>
    <row r="81" spans="1:6" ht="30" customHeight="1">
      <c r="A81" s="229"/>
      <c r="B81" s="229"/>
      <c r="C81" s="225" t="s">
        <v>553</v>
      </c>
      <c r="D81" s="233" t="s">
        <v>629</v>
      </c>
      <c r="E81" s="234">
        <f>VLOOKUP(C81,[33]匹配表!C2:D125,2,0)</f>
        <v>2.64</v>
      </c>
      <c r="F81" s="153"/>
    </row>
    <row r="82" spans="1:6" ht="30" customHeight="1">
      <c r="A82" s="229"/>
      <c r="B82" s="229"/>
      <c r="C82" s="225" t="s">
        <v>235</v>
      </c>
      <c r="D82" s="233" t="s">
        <v>629</v>
      </c>
      <c r="E82" s="234">
        <f>VLOOKUP(C82,[33]匹配表!C3:D126,2,0)</f>
        <v>4.0999999999999996</v>
      </c>
      <c r="F82" s="153"/>
    </row>
    <row r="83" spans="1:6" ht="30" customHeight="1">
      <c r="A83" s="229"/>
      <c r="B83" s="229"/>
      <c r="C83" s="225" t="s">
        <v>554</v>
      </c>
      <c r="D83" s="233" t="s">
        <v>629</v>
      </c>
      <c r="E83" s="234">
        <f>VLOOKUP(C83,[33]匹配表!C4:D127,2,0)</f>
        <v>3.65</v>
      </c>
      <c r="F83" s="153"/>
    </row>
    <row r="84" spans="1:6" ht="30" customHeight="1">
      <c r="A84" s="229"/>
      <c r="B84" s="229"/>
      <c r="C84" s="225" t="s">
        <v>555</v>
      </c>
      <c r="D84" s="233" t="s">
        <v>629</v>
      </c>
      <c r="E84" s="234">
        <f>VLOOKUP(C84,[33]匹配表!C5:D128,2,0)</f>
        <v>3.49</v>
      </c>
      <c r="F84" s="153"/>
    </row>
    <row r="85" spans="1:6" ht="30" customHeight="1">
      <c r="A85" s="229"/>
      <c r="B85" s="229"/>
      <c r="C85" s="225" t="s">
        <v>234</v>
      </c>
      <c r="D85" s="233" t="s">
        <v>629</v>
      </c>
      <c r="E85" s="234">
        <f>VLOOKUP(C85,[33]匹配表!C6:D129,2,0)</f>
        <v>3.72</v>
      </c>
      <c r="F85" s="153"/>
    </row>
    <row r="86" spans="1:6" ht="30" customHeight="1">
      <c r="A86" s="229"/>
      <c r="B86" s="229"/>
      <c r="C86" s="225" t="s">
        <v>233</v>
      </c>
      <c r="D86" s="233" t="s">
        <v>629</v>
      </c>
      <c r="E86" s="234">
        <f>VLOOKUP(C86,[33]匹配表!C7:D130,2,0)</f>
        <v>3.72</v>
      </c>
      <c r="F86" s="153"/>
    </row>
    <row r="87" spans="1:6" ht="30" customHeight="1">
      <c r="A87" s="229"/>
      <c r="B87" s="229"/>
      <c r="C87" s="225" t="s">
        <v>238</v>
      </c>
      <c r="D87" s="233" t="s">
        <v>629</v>
      </c>
      <c r="E87" s="234">
        <f>VLOOKUP(C87,[33]匹配表!C8:D131,2,0)</f>
        <v>4.2699999999999996</v>
      </c>
      <c r="F87" s="153"/>
    </row>
    <row r="88" spans="1:6" ht="30" customHeight="1">
      <c r="A88" s="229"/>
      <c r="B88" s="229"/>
      <c r="C88" s="225" t="s">
        <v>239</v>
      </c>
      <c r="D88" s="233" t="s">
        <v>629</v>
      </c>
      <c r="E88" s="234">
        <f>VLOOKUP(C88,[33]匹配表!C9:D132,2,0)</f>
        <v>6.62</v>
      </c>
      <c r="F88" s="153"/>
    </row>
    <row r="89" spans="1:6" ht="30" customHeight="1">
      <c r="A89" s="229"/>
      <c r="B89" s="229"/>
      <c r="C89" s="225" t="s">
        <v>237</v>
      </c>
      <c r="D89" s="233" t="s">
        <v>629</v>
      </c>
      <c r="E89" s="234">
        <f>VLOOKUP(C89,[33]匹配表!C10:D133,2,0)</f>
        <v>4.0199999999999996</v>
      </c>
      <c r="F89" s="153"/>
    </row>
    <row r="90" spans="1:6" ht="30" customHeight="1">
      <c r="A90" s="229"/>
      <c r="B90" s="229"/>
      <c r="C90" s="225" t="s">
        <v>240</v>
      </c>
      <c r="D90" s="233" t="s">
        <v>629</v>
      </c>
      <c r="E90" s="234">
        <f>VLOOKUP(C90,[33]匹配表!C11:D134,2,0)</f>
        <v>8.1199999999999992</v>
      </c>
      <c r="F90" s="153"/>
    </row>
    <row r="91" spans="1:6" ht="30" customHeight="1">
      <c r="A91" s="229"/>
      <c r="B91" s="229"/>
      <c r="C91" s="225" t="s">
        <v>241</v>
      </c>
      <c r="D91" s="233" t="s">
        <v>629</v>
      </c>
      <c r="E91" s="234">
        <f>VLOOKUP(C91,[33]匹配表!C12:D135,2,0)</f>
        <v>2.06</v>
      </c>
      <c r="F91" s="153"/>
    </row>
    <row r="92" spans="1:6" ht="30" customHeight="1">
      <c r="A92" s="229"/>
      <c r="B92" s="229"/>
      <c r="C92" s="225" t="s">
        <v>243</v>
      </c>
      <c r="D92" s="233" t="s">
        <v>629</v>
      </c>
      <c r="E92" s="234">
        <f>VLOOKUP(C92,[33]匹配表!C13:D136,2,0)</f>
        <v>5.09</v>
      </c>
      <c r="F92" s="153"/>
    </row>
    <row r="93" spans="1:6" ht="30" customHeight="1">
      <c r="A93" s="229"/>
      <c r="B93" s="229"/>
      <c r="C93" s="225" t="s">
        <v>242</v>
      </c>
      <c r="D93" s="233" t="s">
        <v>629</v>
      </c>
      <c r="E93" s="234">
        <f>VLOOKUP(C93,[33]匹配表!C14:D137,2,0)</f>
        <v>6.28</v>
      </c>
      <c r="F93" s="153"/>
    </row>
    <row r="94" spans="1:6" ht="30" customHeight="1">
      <c r="A94" s="229" t="s">
        <v>251</v>
      </c>
      <c r="B94" s="229" t="s">
        <v>251</v>
      </c>
      <c r="C94" s="230" t="s">
        <v>13</v>
      </c>
      <c r="D94" s="235"/>
      <c r="E94" s="228">
        <f>SUM(E99:E102)+E95</f>
        <v>51.620000000000005</v>
      </c>
      <c r="F94" s="153"/>
    </row>
    <row r="95" spans="1:6" ht="30" customHeight="1">
      <c r="A95" s="229"/>
      <c r="B95" s="229"/>
      <c r="C95" s="230" t="s">
        <v>354</v>
      </c>
      <c r="D95" s="235"/>
      <c r="E95" s="228">
        <f>SUM(E96:E98)</f>
        <v>19.16</v>
      </c>
      <c r="F95" s="153"/>
    </row>
    <row r="96" spans="1:6" ht="30" customHeight="1">
      <c r="A96" s="229"/>
      <c r="B96" s="229"/>
      <c r="C96" s="225" t="s">
        <v>254</v>
      </c>
      <c r="D96" s="233" t="s">
        <v>629</v>
      </c>
      <c r="E96" s="234">
        <f>VLOOKUP(C96,[33]匹配表!C1:D124,2,0)</f>
        <v>7.08</v>
      </c>
      <c r="F96" s="153"/>
    </row>
    <row r="97" spans="1:6" ht="30" customHeight="1">
      <c r="A97" s="229"/>
      <c r="B97" s="229"/>
      <c r="C97" s="225" t="s">
        <v>256</v>
      </c>
      <c r="D97" s="233" t="s">
        <v>629</v>
      </c>
      <c r="E97" s="234">
        <f>VLOOKUP(C97,[33]匹配表!C2:D125,2,0)</f>
        <v>8.4</v>
      </c>
      <c r="F97" s="153"/>
    </row>
    <row r="98" spans="1:6" ht="30" customHeight="1">
      <c r="A98" s="229"/>
      <c r="B98" s="229"/>
      <c r="C98" s="225" t="s">
        <v>630</v>
      </c>
      <c r="D98" s="233" t="s">
        <v>629</v>
      </c>
      <c r="E98" s="234">
        <f>VLOOKUP(C98,[33]匹配表!C3:D126,2,0)</f>
        <v>3.68</v>
      </c>
      <c r="F98" s="153"/>
    </row>
    <row r="99" spans="1:6" ht="30" customHeight="1">
      <c r="A99" s="229"/>
      <c r="B99" s="229"/>
      <c r="C99" s="225" t="s">
        <v>260</v>
      </c>
      <c r="D99" s="233" t="s">
        <v>629</v>
      </c>
      <c r="E99" s="234">
        <f>VLOOKUP(C99,[33]匹配表!C4:D127,2,0)</f>
        <v>10.97</v>
      </c>
      <c r="F99" s="153"/>
    </row>
    <row r="100" spans="1:6" ht="30" customHeight="1">
      <c r="A100" s="229"/>
      <c r="B100" s="229"/>
      <c r="C100" s="225" t="s">
        <v>258</v>
      </c>
      <c r="D100" s="233" t="s">
        <v>629</v>
      </c>
      <c r="E100" s="234">
        <f>VLOOKUP(C100,[33]匹配表!C5:D128,2,0)</f>
        <v>7.83</v>
      </c>
      <c r="F100" s="153"/>
    </row>
    <row r="101" spans="1:6" ht="30" customHeight="1">
      <c r="A101" s="229"/>
      <c r="B101" s="229"/>
      <c r="C101" s="225" t="s">
        <v>259</v>
      </c>
      <c r="D101" s="233" t="s">
        <v>629</v>
      </c>
      <c r="E101" s="234">
        <f>VLOOKUP(C101,[33]匹配表!C6:D129,2,0)</f>
        <v>9.2100000000000009</v>
      </c>
      <c r="F101" s="153"/>
    </row>
    <row r="102" spans="1:6" ht="30" customHeight="1">
      <c r="A102" s="229"/>
      <c r="B102" s="229"/>
      <c r="C102" s="225" t="s">
        <v>257</v>
      </c>
      <c r="D102" s="233" t="s">
        <v>629</v>
      </c>
      <c r="E102" s="234">
        <f>VLOOKUP(C102,[33]匹配表!C7:D130,2,0)</f>
        <v>4.45</v>
      </c>
      <c r="F102" s="153"/>
    </row>
    <row r="103" spans="1:6" ht="30" customHeight="1">
      <c r="A103" s="229" t="s">
        <v>261</v>
      </c>
      <c r="B103" s="229" t="s">
        <v>261</v>
      </c>
      <c r="C103" s="230" t="s">
        <v>13</v>
      </c>
      <c r="D103" s="235"/>
      <c r="E103" s="228">
        <f>SUM(E107:E115)+E104</f>
        <v>110.95</v>
      </c>
      <c r="F103" s="153"/>
    </row>
    <row r="104" spans="1:6" ht="30" customHeight="1">
      <c r="A104" s="229"/>
      <c r="B104" s="229"/>
      <c r="C104" s="230" t="s">
        <v>409</v>
      </c>
      <c r="D104" s="235"/>
      <c r="E104" s="228">
        <f>SUM(E105:E106)</f>
        <v>12.39</v>
      </c>
      <c r="F104" s="153"/>
    </row>
    <row r="105" spans="1:6" ht="30" customHeight="1">
      <c r="A105" s="229"/>
      <c r="B105" s="229"/>
      <c r="C105" s="225" t="s">
        <v>267</v>
      </c>
      <c r="D105" s="233" t="s">
        <v>629</v>
      </c>
      <c r="E105" s="234">
        <f>VLOOKUP(C105,[33]匹配表!C1:D124,2,0)</f>
        <v>7.1</v>
      </c>
      <c r="F105" s="153"/>
    </row>
    <row r="106" spans="1:6" ht="30" customHeight="1">
      <c r="A106" s="229"/>
      <c r="B106" s="229"/>
      <c r="C106" s="225" t="s">
        <v>266</v>
      </c>
      <c r="D106" s="233" t="s">
        <v>629</v>
      </c>
      <c r="E106" s="234">
        <f>VLOOKUP(C106,[33]匹配表!C2:D125,2,0)</f>
        <v>5.29</v>
      </c>
      <c r="F106" s="153"/>
    </row>
    <row r="107" spans="1:6" ht="30" customHeight="1">
      <c r="A107" s="229"/>
      <c r="B107" s="229"/>
      <c r="C107" s="225" t="s">
        <v>269</v>
      </c>
      <c r="D107" s="233" t="s">
        <v>629</v>
      </c>
      <c r="E107" s="234">
        <f>VLOOKUP(C107,[33]匹配表!C3:D126,2,0)</f>
        <v>11.05</v>
      </c>
      <c r="F107" s="153"/>
    </row>
    <row r="108" spans="1:6" ht="30" customHeight="1">
      <c r="A108" s="229"/>
      <c r="B108" s="229"/>
      <c r="C108" s="225" t="s">
        <v>268</v>
      </c>
      <c r="D108" s="233" t="s">
        <v>629</v>
      </c>
      <c r="E108" s="234">
        <f>VLOOKUP(C108,[33]匹配表!C4:D127,2,0)</f>
        <v>7.67</v>
      </c>
      <c r="F108" s="153"/>
    </row>
    <row r="109" spans="1:6" ht="30" customHeight="1">
      <c r="A109" s="229"/>
      <c r="B109" s="229"/>
      <c r="C109" s="225" t="s">
        <v>272</v>
      </c>
      <c r="D109" s="233" t="s">
        <v>629</v>
      </c>
      <c r="E109" s="234">
        <f>VLOOKUP(C109,[33]匹配表!C5:D128,2,0)</f>
        <v>14.45</v>
      </c>
      <c r="F109" s="153"/>
    </row>
    <row r="110" spans="1:6" ht="30" customHeight="1">
      <c r="A110" s="229"/>
      <c r="B110" s="229"/>
      <c r="C110" s="225" t="s">
        <v>271</v>
      </c>
      <c r="D110" s="233" t="s">
        <v>629</v>
      </c>
      <c r="E110" s="234">
        <f>VLOOKUP(C110,[33]匹配表!C6:D129,2,0)</f>
        <v>7.03</v>
      </c>
      <c r="F110" s="153"/>
    </row>
    <row r="111" spans="1:6" ht="30" customHeight="1">
      <c r="A111" s="229"/>
      <c r="B111" s="229"/>
      <c r="C111" s="225" t="s">
        <v>273</v>
      </c>
      <c r="D111" s="233" t="s">
        <v>629</v>
      </c>
      <c r="E111" s="234">
        <f>VLOOKUP(C111,[33]匹配表!C7:D130,2,0)</f>
        <v>9.11</v>
      </c>
      <c r="F111" s="153"/>
    </row>
    <row r="112" spans="1:6" ht="30" customHeight="1">
      <c r="A112" s="229"/>
      <c r="B112" s="229"/>
      <c r="C112" s="225" t="s">
        <v>270</v>
      </c>
      <c r="D112" s="233" t="s">
        <v>629</v>
      </c>
      <c r="E112" s="234">
        <f>VLOOKUP(C112,[33]匹配表!C8:D131,2,0)</f>
        <v>20.420000000000002</v>
      </c>
      <c r="F112" s="153"/>
    </row>
    <row r="113" spans="1:6" ht="30" customHeight="1">
      <c r="A113" s="229"/>
      <c r="B113" s="229"/>
      <c r="C113" s="225" t="s">
        <v>562</v>
      </c>
      <c r="D113" s="233" t="s">
        <v>629</v>
      </c>
      <c r="E113" s="234">
        <f>VLOOKUP(C113,[33]匹配表!C9:D132,2,0)</f>
        <v>11.08</v>
      </c>
      <c r="F113" s="153"/>
    </row>
    <row r="114" spans="1:6" ht="30" customHeight="1">
      <c r="A114" s="229"/>
      <c r="B114" s="229"/>
      <c r="C114" s="225" t="s">
        <v>275</v>
      </c>
      <c r="D114" s="233" t="s">
        <v>629</v>
      </c>
      <c r="E114" s="234">
        <f>VLOOKUP(C114,[33]匹配表!C10:D133,2,0)</f>
        <v>7.8</v>
      </c>
      <c r="F114" s="153"/>
    </row>
    <row r="115" spans="1:6" ht="30" customHeight="1">
      <c r="A115" s="229"/>
      <c r="B115" s="229"/>
      <c r="C115" s="225" t="s">
        <v>274</v>
      </c>
      <c r="D115" s="233" t="s">
        <v>629</v>
      </c>
      <c r="E115" s="234">
        <f>VLOOKUP(C115,[33]匹配表!C11:D134,2,0)</f>
        <v>9.9499999999999993</v>
      </c>
      <c r="F115" s="153"/>
    </row>
    <row r="116" spans="1:6" ht="30" customHeight="1">
      <c r="A116" s="229" t="s">
        <v>277</v>
      </c>
      <c r="B116" s="229" t="s">
        <v>277</v>
      </c>
      <c r="C116" s="230" t="s">
        <v>13</v>
      </c>
      <c r="D116" s="235"/>
      <c r="E116" s="228">
        <f>SUM(E120:E128)+E117</f>
        <v>69.11</v>
      </c>
      <c r="F116" s="153"/>
    </row>
    <row r="117" spans="1:6" ht="30" customHeight="1">
      <c r="A117" s="229"/>
      <c r="B117" s="229"/>
      <c r="C117" s="230" t="s">
        <v>409</v>
      </c>
      <c r="D117" s="235"/>
      <c r="E117" s="228">
        <f>SUM(E118:E119)</f>
        <v>6.21</v>
      </c>
      <c r="F117" s="153"/>
    </row>
    <row r="118" spans="1:6" ht="30" customHeight="1">
      <c r="A118" s="229"/>
      <c r="B118" s="229"/>
      <c r="C118" s="225" t="s">
        <v>280</v>
      </c>
      <c r="D118" s="233" t="s">
        <v>629</v>
      </c>
      <c r="E118" s="234">
        <f>VLOOKUP(C118,[33]匹配表!C1:D124,2,0)</f>
        <v>3.77</v>
      </c>
      <c r="F118" s="153"/>
    </row>
    <row r="119" spans="1:6" ht="30" customHeight="1">
      <c r="A119" s="229"/>
      <c r="B119" s="229"/>
      <c r="C119" s="225" t="s">
        <v>281</v>
      </c>
      <c r="D119" s="233" t="s">
        <v>629</v>
      </c>
      <c r="E119" s="234">
        <f>VLOOKUP(C119,[33]匹配表!C2:D125,2,0)</f>
        <v>2.44</v>
      </c>
      <c r="F119" s="153"/>
    </row>
    <row r="120" spans="1:6" ht="30" customHeight="1">
      <c r="A120" s="229"/>
      <c r="B120" s="229"/>
      <c r="C120" s="225" t="s">
        <v>290</v>
      </c>
      <c r="D120" s="233" t="s">
        <v>629</v>
      </c>
      <c r="E120" s="234">
        <f>VLOOKUP(C120,[33]匹配表!C3:D126,2,0)</f>
        <v>3.59</v>
      </c>
      <c r="F120" s="153"/>
    </row>
    <row r="121" spans="1:6" ht="30" customHeight="1">
      <c r="A121" s="229"/>
      <c r="B121" s="229"/>
      <c r="C121" s="225" t="s">
        <v>289</v>
      </c>
      <c r="D121" s="233" t="s">
        <v>629</v>
      </c>
      <c r="E121" s="234">
        <f>VLOOKUP(C121,[33]匹配表!C4:D127,2,0)</f>
        <v>9.9700000000000006</v>
      </c>
      <c r="F121" s="153"/>
    </row>
    <row r="122" spans="1:6" ht="30" customHeight="1">
      <c r="A122" s="229"/>
      <c r="B122" s="229"/>
      <c r="C122" s="225" t="s">
        <v>283</v>
      </c>
      <c r="D122" s="233" t="s">
        <v>629</v>
      </c>
      <c r="E122" s="234">
        <f>VLOOKUP(C122,[33]匹配表!C5:D128,2,0)</f>
        <v>11.07</v>
      </c>
      <c r="F122" s="153"/>
    </row>
    <row r="123" spans="1:6" ht="30" customHeight="1">
      <c r="A123" s="229"/>
      <c r="B123" s="229"/>
      <c r="C123" s="225" t="s">
        <v>286</v>
      </c>
      <c r="D123" s="233" t="s">
        <v>629</v>
      </c>
      <c r="E123" s="234">
        <f>VLOOKUP(C123,[33]匹配表!C6:D129,2,0)</f>
        <v>8.41</v>
      </c>
      <c r="F123" s="153"/>
    </row>
    <row r="124" spans="1:6" ht="30" customHeight="1">
      <c r="A124" s="229"/>
      <c r="B124" s="229"/>
      <c r="C124" s="225" t="s">
        <v>287</v>
      </c>
      <c r="D124" s="233" t="s">
        <v>629</v>
      </c>
      <c r="E124" s="234">
        <f>VLOOKUP(C124,[33]匹配表!C7:D130,2,0)</f>
        <v>6.3</v>
      </c>
      <c r="F124" s="153"/>
    </row>
    <row r="125" spans="1:6" ht="30" customHeight="1">
      <c r="A125" s="229"/>
      <c r="B125" s="229"/>
      <c r="C125" s="225" t="s">
        <v>288</v>
      </c>
      <c r="D125" s="233" t="s">
        <v>629</v>
      </c>
      <c r="E125" s="234">
        <f>VLOOKUP(C125,[33]匹配表!C8:D131,2,0)</f>
        <v>6.7</v>
      </c>
      <c r="F125" s="153"/>
    </row>
    <row r="126" spans="1:6" ht="30" customHeight="1">
      <c r="A126" s="229"/>
      <c r="B126" s="229"/>
      <c r="C126" s="225" t="s">
        <v>285</v>
      </c>
      <c r="D126" s="233" t="s">
        <v>629</v>
      </c>
      <c r="E126" s="234">
        <f>VLOOKUP(C126,[33]匹配表!C9:D132,2,0)</f>
        <v>7.57</v>
      </c>
      <c r="F126" s="153"/>
    </row>
    <row r="127" spans="1:6" ht="30" customHeight="1">
      <c r="A127" s="229"/>
      <c r="B127" s="229"/>
      <c r="C127" s="225" t="s">
        <v>284</v>
      </c>
      <c r="D127" s="233" t="s">
        <v>629</v>
      </c>
      <c r="E127" s="234">
        <f>VLOOKUP(C127,[33]匹配表!C10:D133,2,0)</f>
        <v>4.4400000000000004</v>
      </c>
      <c r="F127" s="153"/>
    </row>
    <row r="128" spans="1:6" ht="30" customHeight="1">
      <c r="A128" s="229"/>
      <c r="B128" s="229"/>
      <c r="C128" s="225" t="s">
        <v>282</v>
      </c>
      <c r="D128" s="233" t="s">
        <v>629</v>
      </c>
      <c r="E128" s="234">
        <f>VLOOKUP(C128,[33]匹配表!C11:D134,2,0)</f>
        <v>4.8499999999999996</v>
      </c>
      <c r="F128" s="153"/>
    </row>
    <row r="129" spans="1:6" ht="30" customHeight="1">
      <c r="A129" s="229" t="s">
        <v>291</v>
      </c>
      <c r="B129" s="229" t="s">
        <v>291</v>
      </c>
      <c r="C129" s="230" t="s">
        <v>13</v>
      </c>
      <c r="D129" s="235"/>
      <c r="E129" s="228">
        <f>SUM(E133:E135)+E130</f>
        <v>40.93</v>
      </c>
      <c r="F129" s="153"/>
    </row>
    <row r="130" spans="1:6" ht="30" customHeight="1">
      <c r="A130" s="229"/>
      <c r="B130" s="229"/>
      <c r="C130" s="230" t="s">
        <v>409</v>
      </c>
      <c r="D130" s="235"/>
      <c r="E130" s="228">
        <f>E131+E132</f>
        <v>11.030000000000001</v>
      </c>
      <c r="F130" s="153"/>
    </row>
    <row r="131" spans="1:6" ht="30" customHeight="1">
      <c r="A131" s="229"/>
      <c r="B131" s="229"/>
      <c r="C131" s="225" t="s">
        <v>295</v>
      </c>
      <c r="D131" s="233" t="s">
        <v>629</v>
      </c>
      <c r="E131" s="234">
        <f>VLOOKUP(C131,[33]匹配表!C1:D124,2,0)</f>
        <v>5.45</v>
      </c>
      <c r="F131" s="153"/>
    </row>
    <row r="132" spans="1:6" ht="30" customHeight="1">
      <c r="A132" s="229"/>
      <c r="B132" s="229"/>
      <c r="C132" s="225" t="s">
        <v>297</v>
      </c>
      <c r="D132" s="233" t="s">
        <v>629</v>
      </c>
      <c r="E132" s="234">
        <f>VLOOKUP(C132,[33]匹配表!C2:D125,2,0)</f>
        <v>5.58</v>
      </c>
      <c r="F132" s="153"/>
    </row>
    <row r="133" spans="1:6" ht="30" customHeight="1">
      <c r="A133" s="229"/>
      <c r="B133" s="229"/>
      <c r="C133" s="225" t="s">
        <v>296</v>
      </c>
      <c r="D133" s="233" t="s">
        <v>629</v>
      </c>
      <c r="E133" s="234">
        <f>VLOOKUP(C133,[33]匹配表!C3:D126,2,0)</f>
        <v>16.04</v>
      </c>
      <c r="F133" s="153"/>
    </row>
    <row r="134" spans="1:6" ht="30" customHeight="1">
      <c r="A134" s="229"/>
      <c r="B134" s="229"/>
      <c r="C134" s="225" t="s">
        <v>298</v>
      </c>
      <c r="D134" s="233" t="s">
        <v>629</v>
      </c>
      <c r="E134" s="234">
        <f>VLOOKUP(C134,[33]匹配表!C4:D127,2,0)</f>
        <v>5.17</v>
      </c>
      <c r="F134" s="153"/>
    </row>
    <row r="135" spans="1:6" ht="30" customHeight="1">
      <c r="A135" s="229"/>
      <c r="B135" s="229"/>
      <c r="C135" s="225" t="s">
        <v>299</v>
      </c>
      <c r="D135" s="233" t="s">
        <v>629</v>
      </c>
      <c r="E135" s="234">
        <f>VLOOKUP(C135,[33]匹配表!C5:D128,2,0)</f>
        <v>8.69</v>
      </c>
      <c r="F135" s="153"/>
    </row>
    <row r="136" spans="1:6" ht="30" customHeight="1">
      <c r="A136" s="229" t="s">
        <v>300</v>
      </c>
      <c r="B136" s="229" t="s">
        <v>300</v>
      </c>
      <c r="C136" s="230" t="s">
        <v>13</v>
      </c>
      <c r="D136" s="235"/>
      <c r="E136" s="228">
        <f>SUM(E140:E150)+E137</f>
        <v>71.34</v>
      </c>
      <c r="F136" s="153"/>
    </row>
    <row r="137" spans="1:6" ht="30" customHeight="1">
      <c r="A137" s="229"/>
      <c r="B137" s="229"/>
      <c r="C137" s="230" t="s">
        <v>409</v>
      </c>
      <c r="D137" s="235"/>
      <c r="E137" s="228">
        <f>E138+E139</f>
        <v>6.41</v>
      </c>
      <c r="F137" s="153"/>
    </row>
    <row r="138" spans="1:6" ht="30" customHeight="1">
      <c r="A138" s="229"/>
      <c r="B138" s="229"/>
      <c r="C138" s="225" t="s">
        <v>303</v>
      </c>
      <c r="D138" s="233" t="s">
        <v>629</v>
      </c>
      <c r="E138" s="234">
        <f>VLOOKUP(C138,[33]匹配表!C1:D124,2,0)</f>
        <v>2.48</v>
      </c>
      <c r="F138" s="153"/>
    </row>
    <row r="139" spans="1:6" ht="30" customHeight="1">
      <c r="A139" s="229"/>
      <c r="B139" s="229"/>
      <c r="C139" s="225" t="s">
        <v>312</v>
      </c>
      <c r="D139" s="233" t="s">
        <v>629</v>
      </c>
      <c r="E139" s="234">
        <f>VLOOKUP(C139,[33]匹配表!C2:D125,2,0)</f>
        <v>3.93</v>
      </c>
      <c r="F139" s="153"/>
    </row>
    <row r="140" spans="1:6" ht="30" customHeight="1">
      <c r="A140" s="229"/>
      <c r="B140" s="229"/>
      <c r="C140" s="225" t="s">
        <v>305</v>
      </c>
      <c r="D140" s="233" t="s">
        <v>629</v>
      </c>
      <c r="E140" s="234">
        <f>VLOOKUP(C140,[33]匹配表!C3:D126,2,0)</f>
        <v>8.5</v>
      </c>
      <c r="F140" s="153"/>
    </row>
    <row r="141" spans="1:6" ht="30" customHeight="1">
      <c r="A141" s="229"/>
      <c r="B141" s="229"/>
      <c r="C141" s="225" t="s">
        <v>311</v>
      </c>
      <c r="D141" s="233" t="s">
        <v>629</v>
      </c>
      <c r="E141" s="234">
        <f>VLOOKUP(C141,[33]匹配表!C4:D127,2,0)</f>
        <v>6.35</v>
      </c>
      <c r="F141" s="153"/>
    </row>
    <row r="142" spans="1:6" ht="30" customHeight="1">
      <c r="A142" s="229"/>
      <c r="B142" s="229"/>
      <c r="C142" s="225" t="s">
        <v>313</v>
      </c>
      <c r="D142" s="233" t="s">
        <v>629</v>
      </c>
      <c r="E142" s="234">
        <f>VLOOKUP(C142,[33]匹配表!C5:D128,2,0)</f>
        <v>4.17</v>
      </c>
      <c r="F142" s="153"/>
    </row>
    <row r="143" spans="1:6" ht="30" customHeight="1">
      <c r="A143" s="229"/>
      <c r="B143" s="229"/>
      <c r="C143" s="225" t="s">
        <v>314</v>
      </c>
      <c r="D143" s="233" t="s">
        <v>629</v>
      </c>
      <c r="E143" s="234">
        <f>VLOOKUP(C143,[33]匹配表!C6:D129,2,0)</f>
        <v>5.8</v>
      </c>
      <c r="F143" s="153"/>
    </row>
    <row r="144" spans="1:6" ht="30" customHeight="1">
      <c r="A144" s="229"/>
      <c r="B144" s="229"/>
      <c r="C144" s="225" t="s">
        <v>307</v>
      </c>
      <c r="D144" s="233" t="s">
        <v>629</v>
      </c>
      <c r="E144" s="234">
        <f>VLOOKUP(C144,[33]匹配表!C7:D130,2,0)</f>
        <v>9.56</v>
      </c>
      <c r="F144" s="153"/>
    </row>
    <row r="145" spans="1:6" ht="30" customHeight="1">
      <c r="A145" s="229"/>
      <c r="B145" s="229"/>
      <c r="C145" s="225" t="s">
        <v>315</v>
      </c>
      <c r="D145" s="233" t="s">
        <v>629</v>
      </c>
      <c r="E145" s="234">
        <f>VLOOKUP(C145,[33]匹配表!C8:D131,2,0)</f>
        <v>6.44</v>
      </c>
      <c r="F145" s="153"/>
    </row>
    <row r="146" spans="1:6" ht="30" customHeight="1">
      <c r="A146" s="229"/>
      <c r="B146" s="229"/>
      <c r="C146" s="225" t="s">
        <v>308</v>
      </c>
      <c r="D146" s="233" t="s">
        <v>629</v>
      </c>
      <c r="E146" s="234">
        <f>VLOOKUP(C146,[33]匹配表!C9:D132,2,0)</f>
        <v>4.24</v>
      </c>
      <c r="F146" s="153"/>
    </row>
    <row r="147" spans="1:6" ht="30" customHeight="1">
      <c r="A147" s="229"/>
      <c r="B147" s="229"/>
      <c r="C147" s="225" t="s">
        <v>306</v>
      </c>
      <c r="D147" s="233" t="s">
        <v>629</v>
      </c>
      <c r="E147" s="234">
        <f>VLOOKUP(C147,[33]匹配表!C10:D133,2,0)</f>
        <v>3.86</v>
      </c>
      <c r="F147" s="153"/>
    </row>
    <row r="148" spans="1:6" ht="30" customHeight="1">
      <c r="A148" s="229"/>
      <c r="B148" s="229"/>
      <c r="C148" s="225" t="s">
        <v>304</v>
      </c>
      <c r="D148" s="233" t="s">
        <v>629</v>
      </c>
      <c r="E148" s="234">
        <f>VLOOKUP(C148,[33]匹配表!C11:D134,2,0)</f>
        <v>3.58</v>
      </c>
      <c r="F148" s="153"/>
    </row>
    <row r="149" spans="1:6" ht="30" customHeight="1">
      <c r="A149" s="229"/>
      <c r="B149" s="229"/>
      <c r="C149" s="225" t="s">
        <v>309</v>
      </c>
      <c r="D149" s="233" t="s">
        <v>629</v>
      </c>
      <c r="E149" s="234">
        <f>VLOOKUP(C149,[33]匹配表!C12:D135,2,0)</f>
        <v>7.49</v>
      </c>
      <c r="F149" s="153"/>
    </row>
    <row r="150" spans="1:6" ht="30" customHeight="1">
      <c r="A150" s="229"/>
      <c r="B150" s="229"/>
      <c r="C150" s="225" t="s">
        <v>310</v>
      </c>
      <c r="D150" s="233" t="s">
        <v>629</v>
      </c>
      <c r="E150" s="234">
        <f>VLOOKUP(C150,[33]匹配表!C13:D136,2,0)</f>
        <v>4.9400000000000004</v>
      </c>
      <c r="F150" s="153"/>
    </row>
    <row r="151" spans="1:6" ht="30" customHeight="1">
      <c r="A151" s="229" t="s">
        <v>244</v>
      </c>
      <c r="B151" s="229" t="s">
        <v>244</v>
      </c>
      <c r="C151" s="230" t="s">
        <v>13</v>
      </c>
      <c r="D151" s="235"/>
      <c r="E151" s="228">
        <f>E152+E155+E156</f>
        <v>21.24</v>
      </c>
      <c r="F151" s="153"/>
    </row>
    <row r="152" spans="1:6" ht="30" customHeight="1">
      <c r="A152" s="229"/>
      <c r="B152" s="229"/>
      <c r="C152" s="230" t="s">
        <v>409</v>
      </c>
      <c r="D152" s="235"/>
      <c r="E152" s="228">
        <f>E153+E154</f>
        <v>7.0299999999999994</v>
      </c>
      <c r="F152" s="153"/>
    </row>
    <row r="153" spans="1:6" ht="30" customHeight="1">
      <c r="A153" s="229"/>
      <c r="B153" s="229"/>
      <c r="C153" s="225" t="s">
        <v>248</v>
      </c>
      <c r="D153" s="233" t="s">
        <v>629</v>
      </c>
      <c r="E153" s="234">
        <f>VLOOKUP(C153,[33]匹配表!C1:D124,2,0)</f>
        <v>3.67</v>
      </c>
      <c r="F153" s="153"/>
    </row>
    <row r="154" spans="1:6" ht="30" customHeight="1">
      <c r="A154" s="229"/>
      <c r="B154" s="229"/>
      <c r="C154" s="225" t="s">
        <v>247</v>
      </c>
      <c r="D154" s="233" t="s">
        <v>629</v>
      </c>
      <c r="E154" s="234">
        <f>VLOOKUP(C154,[33]匹配表!C2:D125,2,0)</f>
        <v>3.36</v>
      </c>
      <c r="F154" s="153"/>
    </row>
    <row r="155" spans="1:6" ht="30" customHeight="1">
      <c r="A155" s="229"/>
      <c r="B155" s="229"/>
      <c r="C155" s="225" t="s">
        <v>249</v>
      </c>
      <c r="D155" s="233" t="s">
        <v>629</v>
      </c>
      <c r="E155" s="234">
        <f>VLOOKUP(C155,[33]匹配表!C3:D126,2,0)</f>
        <v>4.71</v>
      </c>
      <c r="F155" s="153"/>
    </row>
    <row r="156" spans="1:6" ht="30" customHeight="1">
      <c r="A156" s="229"/>
      <c r="B156" s="229"/>
      <c r="C156" s="225" t="s">
        <v>250</v>
      </c>
      <c r="D156" s="233" t="s">
        <v>629</v>
      </c>
      <c r="E156" s="234">
        <f>VLOOKUP(C156,[33]匹配表!C4:D127,2,0)</f>
        <v>9.5</v>
      </c>
      <c r="F156" s="153"/>
    </row>
    <row r="157" spans="1:6" ht="30" customHeight="1">
      <c r="A157" s="229" t="s">
        <v>631</v>
      </c>
      <c r="B157" s="229" t="s">
        <v>631</v>
      </c>
      <c r="C157" s="230" t="s">
        <v>13</v>
      </c>
      <c r="D157" s="235"/>
      <c r="E157" s="228">
        <f>SUM(E160:E167)+E158</f>
        <v>89.56</v>
      </c>
      <c r="F157" s="153"/>
    </row>
    <row r="158" spans="1:6" ht="30" customHeight="1">
      <c r="A158" s="229"/>
      <c r="B158" s="229"/>
      <c r="C158" s="230" t="s">
        <v>409</v>
      </c>
      <c r="D158" s="233" t="s">
        <v>629</v>
      </c>
      <c r="E158" s="228">
        <f>E159</f>
        <v>1.65</v>
      </c>
      <c r="F158" s="153"/>
    </row>
    <row r="159" spans="1:6" ht="30" customHeight="1">
      <c r="A159" s="229"/>
      <c r="B159" s="229"/>
      <c r="C159" s="236" t="s">
        <v>318</v>
      </c>
      <c r="D159" s="233" t="s">
        <v>629</v>
      </c>
      <c r="E159" s="234">
        <f>VLOOKUP(C159,[33]匹配表!C1:D126,2,0)</f>
        <v>1.65</v>
      </c>
      <c r="F159" s="153"/>
    </row>
    <row r="160" spans="1:6" ht="30" customHeight="1">
      <c r="A160" s="237"/>
      <c r="B160" s="237"/>
      <c r="C160" s="225" t="s">
        <v>319</v>
      </c>
      <c r="D160" s="233" t="s">
        <v>629</v>
      </c>
      <c r="E160" s="234">
        <f>VLOOKUP(C160,[33]匹配表!C1:D124,2,0)</f>
        <v>7.59</v>
      </c>
      <c r="F160" s="153"/>
    </row>
    <row r="161" spans="1:6" ht="30" customHeight="1">
      <c r="A161" s="237"/>
      <c r="B161" s="237"/>
      <c r="C161" s="225" t="s">
        <v>323</v>
      </c>
      <c r="D161" s="233" t="s">
        <v>629</v>
      </c>
      <c r="E161" s="234">
        <f>VLOOKUP(C161,[33]匹配表!C2:D125,2,0)</f>
        <v>10.49</v>
      </c>
      <c r="F161" s="153"/>
    </row>
    <row r="162" spans="1:6" ht="30" customHeight="1">
      <c r="A162" s="237"/>
      <c r="B162" s="237"/>
      <c r="C162" s="225" t="s">
        <v>321</v>
      </c>
      <c r="D162" s="233" t="s">
        <v>629</v>
      </c>
      <c r="E162" s="234">
        <f>VLOOKUP(C162,[33]匹配表!C3:D126,2,0)</f>
        <v>11.3</v>
      </c>
      <c r="F162" s="153"/>
    </row>
    <row r="163" spans="1:6" ht="30" customHeight="1">
      <c r="A163" s="237"/>
      <c r="B163" s="237"/>
      <c r="C163" s="225" t="s">
        <v>324</v>
      </c>
      <c r="D163" s="233" t="s">
        <v>629</v>
      </c>
      <c r="E163" s="234">
        <f>VLOOKUP(C163,[33]匹配表!C4:D127,2,0)</f>
        <v>9.25</v>
      </c>
      <c r="F163" s="153"/>
    </row>
    <row r="164" spans="1:6" ht="30" customHeight="1">
      <c r="A164" s="237"/>
      <c r="B164" s="237"/>
      <c r="C164" s="225" t="s">
        <v>322</v>
      </c>
      <c r="D164" s="233" t="s">
        <v>629</v>
      </c>
      <c r="E164" s="234">
        <f>VLOOKUP(C164,[33]匹配表!C5:D128,2,0)</f>
        <v>12.47</v>
      </c>
      <c r="F164" s="153"/>
    </row>
    <row r="165" spans="1:6" ht="30" customHeight="1">
      <c r="A165" s="237"/>
      <c r="B165" s="237"/>
      <c r="C165" s="225" t="s">
        <v>326</v>
      </c>
      <c r="D165" s="233" t="s">
        <v>629</v>
      </c>
      <c r="E165" s="234">
        <f>VLOOKUP(C165,[33]匹配表!C6:D129,2,0)</f>
        <v>12.6</v>
      </c>
      <c r="F165" s="153"/>
    </row>
    <row r="166" spans="1:6" ht="30" customHeight="1">
      <c r="A166" s="237"/>
      <c r="B166" s="237"/>
      <c r="C166" s="225" t="s">
        <v>320</v>
      </c>
      <c r="D166" s="233" t="s">
        <v>629</v>
      </c>
      <c r="E166" s="234">
        <f>VLOOKUP(C166,[33]匹配表!C7:D130,2,0)</f>
        <v>10.1</v>
      </c>
      <c r="F166" s="153"/>
    </row>
    <row r="167" spans="1:6" ht="30" customHeight="1">
      <c r="A167" s="237"/>
      <c r="B167" s="237"/>
      <c r="C167" s="225" t="s">
        <v>325</v>
      </c>
      <c r="D167" s="233" t="s">
        <v>629</v>
      </c>
      <c r="E167" s="234">
        <f>VLOOKUP(C167,[33]匹配表!C8:D131,2,0)</f>
        <v>14.11</v>
      </c>
      <c r="F167" s="153"/>
    </row>
  </sheetData>
  <autoFilter ref="A4:E167"/>
  <mergeCells count="6">
    <mergeCell ref="A7:B7"/>
    <mergeCell ref="C1:E1"/>
    <mergeCell ref="A2:F2"/>
    <mergeCell ref="A5:B5"/>
    <mergeCell ref="E5:F5"/>
    <mergeCell ref="A6:B6"/>
  </mergeCells>
  <phoneticPr fontId="144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workbookViewId="0">
      <selection activeCell="H3" sqref="H3:J5"/>
    </sheetView>
  </sheetViews>
  <sheetFormatPr defaultColWidth="9" defaultRowHeight="13.5"/>
  <cols>
    <col min="6" max="6" width="9" style="176"/>
  </cols>
  <sheetData>
    <row r="1" spans="1:10" ht="20.25">
      <c r="A1" s="177" t="s">
        <v>632</v>
      </c>
      <c r="B1" s="177"/>
      <c r="C1" s="177"/>
      <c r="D1" s="177"/>
      <c r="E1" s="177"/>
      <c r="F1" s="178"/>
      <c r="G1" s="177"/>
      <c r="H1" s="177"/>
    </row>
    <row r="2" spans="1:10">
      <c r="A2" s="523" t="s">
        <v>507</v>
      </c>
      <c r="B2" s="526" t="s">
        <v>361</v>
      </c>
      <c r="C2" s="598" t="s">
        <v>508</v>
      </c>
      <c r="D2" s="586" t="s">
        <v>7</v>
      </c>
      <c r="E2" s="587"/>
      <c r="F2" s="587"/>
      <c r="G2" s="587"/>
      <c r="H2" s="588"/>
      <c r="I2" s="588"/>
      <c r="J2" s="588"/>
    </row>
    <row r="3" spans="1:10">
      <c r="A3" s="524"/>
      <c r="B3" s="527"/>
      <c r="C3" s="599"/>
      <c r="D3" s="607" t="s">
        <v>617</v>
      </c>
      <c r="E3" s="608"/>
      <c r="F3" s="608"/>
      <c r="G3" s="609"/>
      <c r="H3" s="601" t="s">
        <v>509</v>
      </c>
      <c r="I3" s="602"/>
      <c r="J3" s="603"/>
    </row>
    <row r="4" spans="1:10">
      <c r="A4" s="524"/>
      <c r="B4" s="527"/>
      <c r="C4" s="599"/>
      <c r="D4" s="610"/>
      <c r="E4" s="611"/>
      <c r="F4" s="611"/>
      <c r="G4" s="612"/>
      <c r="H4" s="604"/>
      <c r="I4" s="605"/>
      <c r="J4" s="606"/>
    </row>
    <row r="5" spans="1:10" ht="24">
      <c r="A5" s="525"/>
      <c r="B5" s="528"/>
      <c r="C5" s="600"/>
      <c r="D5" s="179" t="s">
        <v>13</v>
      </c>
      <c r="E5" s="179" t="s">
        <v>15</v>
      </c>
      <c r="F5" s="180" t="s">
        <v>14</v>
      </c>
      <c r="G5" s="179" t="s">
        <v>633</v>
      </c>
      <c r="H5" s="179" t="s">
        <v>13</v>
      </c>
      <c r="I5" s="179" t="s">
        <v>15</v>
      </c>
      <c r="J5" s="179" t="s">
        <v>14</v>
      </c>
    </row>
    <row r="6" spans="1:10">
      <c r="A6" s="589" t="s">
        <v>577</v>
      </c>
      <c r="B6" s="590"/>
      <c r="C6" s="590"/>
      <c r="D6" s="181">
        <f t="shared" ref="D6:J6" si="0">D7+D113</f>
        <v>122503.34</v>
      </c>
      <c r="E6" s="181">
        <f t="shared" si="0"/>
        <v>115808.20000000001</v>
      </c>
      <c r="F6" s="182">
        <f t="shared" si="0"/>
        <v>6695.14</v>
      </c>
      <c r="G6" s="181">
        <f t="shared" si="0"/>
        <v>0</v>
      </c>
      <c r="H6" s="181">
        <f t="shared" si="0"/>
        <v>57068.160000000018</v>
      </c>
      <c r="I6" s="181">
        <f t="shared" si="0"/>
        <v>57068.160000000018</v>
      </c>
      <c r="J6" s="181">
        <f t="shared" si="0"/>
        <v>0</v>
      </c>
    </row>
    <row r="7" spans="1:10">
      <c r="A7" s="591" t="s">
        <v>426</v>
      </c>
      <c r="B7" s="592"/>
      <c r="C7" s="592"/>
      <c r="D7" s="183">
        <f t="shared" ref="D7:J7" si="1">D8+D81</f>
        <v>94818.18</v>
      </c>
      <c r="E7" s="183">
        <f t="shared" si="1"/>
        <v>88123.040000000008</v>
      </c>
      <c r="F7" s="182">
        <f t="shared" si="1"/>
        <v>6695.14</v>
      </c>
      <c r="G7" s="183">
        <f t="shared" si="1"/>
        <v>0</v>
      </c>
      <c r="H7" s="183">
        <f t="shared" si="1"/>
        <v>57068.160000000018</v>
      </c>
      <c r="I7" s="183">
        <f t="shared" si="1"/>
        <v>57068.160000000018</v>
      </c>
      <c r="J7" s="183">
        <f t="shared" si="1"/>
        <v>0</v>
      </c>
    </row>
    <row r="8" spans="1:10">
      <c r="A8" s="589" t="s">
        <v>578</v>
      </c>
      <c r="B8" s="590"/>
      <c r="C8" s="590"/>
      <c r="D8" s="181">
        <f t="shared" ref="D8:J8" si="2">D9+D12+D15+D18+D21+D24+D27+D30+D33+D36+D39+D42+D45+D48+D51+D52+D55+D56+D57+SUM(D60:D80)</f>
        <v>77480.329999999987</v>
      </c>
      <c r="E8" s="181">
        <f t="shared" si="2"/>
        <v>70785.19</v>
      </c>
      <c r="F8" s="182">
        <f t="shared" si="2"/>
        <v>6695.14</v>
      </c>
      <c r="G8" s="181">
        <f t="shared" si="2"/>
        <v>0</v>
      </c>
      <c r="H8" s="181">
        <f t="shared" si="2"/>
        <v>48516.660000000018</v>
      </c>
      <c r="I8" s="181">
        <f t="shared" si="2"/>
        <v>48516.660000000018</v>
      </c>
      <c r="J8" s="181">
        <f t="shared" si="2"/>
        <v>0</v>
      </c>
    </row>
    <row r="9" spans="1:10" ht="22.5">
      <c r="A9" s="593">
        <v>100001</v>
      </c>
      <c r="B9" s="185" t="s">
        <v>588</v>
      </c>
      <c r="C9" s="186"/>
      <c r="D9" s="187">
        <f t="shared" ref="D9:J9" si="3">SUM(D10:D11)</f>
        <v>0</v>
      </c>
      <c r="E9" s="187">
        <f t="shared" si="3"/>
        <v>0</v>
      </c>
      <c r="F9" s="188">
        <f t="shared" si="3"/>
        <v>0</v>
      </c>
      <c r="G9" s="187">
        <f t="shared" si="3"/>
        <v>0</v>
      </c>
      <c r="H9" s="187">
        <f t="shared" si="3"/>
        <v>38.22</v>
      </c>
      <c r="I9" s="187">
        <f t="shared" si="3"/>
        <v>38.22</v>
      </c>
      <c r="J9" s="187">
        <f t="shared" si="3"/>
        <v>0</v>
      </c>
    </row>
    <row r="10" spans="1:10" ht="33.75">
      <c r="A10" s="579"/>
      <c r="B10" s="189" t="s">
        <v>112</v>
      </c>
      <c r="C10" s="190" t="s">
        <v>511</v>
      </c>
      <c r="D10" s="191">
        <f>E10+F10+G10</f>
        <v>0</v>
      </c>
      <c r="E10" s="192">
        <f>IFERROR(VLOOKUP($B10,'[34]  应清算资金  '!$V$4:$Z$127,3,0),0)+IFERROR(VLOOKUP($B10,'[34]  应清算资金  '!$AD$4:$AH$22,3,0),0)</f>
        <v>0</v>
      </c>
      <c r="F10" s="193"/>
      <c r="G10" s="192"/>
      <c r="H10" s="192">
        <f>I10+J10</f>
        <v>22.92</v>
      </c>
      <c r="I10" s="192">
        <f>IFERROR(VLOOKUP($B10,'[34]  应清算资金  '!$V$4:$Z$127,4,0),0)+IFERROR(VLOOKUP($B10,'[34]  应清算资金  '!$AD$4:$AH$22,4,0),0)</f>
        <v>22.92</v>
      </c>
      <c r="J10" s="200"/>
    </row>
    <row r="11" spans="1:10" ht="33.75">
      <c r="A11" s="594"/>
      <c r="B11" s="189" t="s">
        <v>113</v>
      </c>
      <c r="C11" s="190" t="s">
        <v>511</v>
      </c>
      <c r="D11" s="191">
        <f t="shared" ref="D11:D74" si="4">E11+F11+G11</f>
        <v>0</v>
      </c>
      <c r="E11" s="192">
        <f>IFERROR(VLOOKUP($B11,'[34]  应清算资金  '!$V$4:$Z$127,3,0),0)+IFERROR(VLOOKUP($B11,'[34]  应清算资金  '!$AD$4:$AH$22,3,0),0)</f>
        <v>0</v>
      </c>
      <c r="F11" s="193"/>
      <c r="G11" s="192"/>
      <c r="H11" s="192">
        <f t="shared" ref="H11:H74" si="5">I11+J11</f>
        <v>15.3</v>
      </c>
      <c r="I11" s="192">
        <f>IFERROR(VLOOKUP($B11,'[34]  应清算资金  '!$V$4:$Z$127,4,0),0)+IFERROR(VLOOKUP($B11,'[34]  应清算资金  '!$AD$4:$AH$22,4,0),0)</f>
        <v>15.3</v>
      </c>
      <c r="J11" s="200"/>
    </row>
    <row r="12" spans="1:10">
      <c r="A12" s="593">
        <v>100003</v>
      </c>
      <c r="B12" s="185" t="s">
        <v>13</v>
      </c>
      <c r="C12" s="186"/>
      <c r="D12" s="191">
        <f t="shared" si="4"/>
        <v>5314.35</v>
      </c>
      <c r="E12" s="187">
        <f>SUM(E13:E14)</f>
        <v>5256.71</v>
      </c>
      <c r="F12" s="194">
        <v>57.64</v>
      </c>
      <c r="G12" s="187"/>
      <c r="H12" s="192">
        <f t="shared" si="5"/>
        <v>4766.78</v>
      </c>
      <c r="I12" s="187">
        <f>SUM(I13:I14)</f>
        <v>4766.78</v>
      </c>
      <c r="J12" s="200"/>
    </row>
    <row r="13" spans="1:10">
      <c r="A13" s="579"/>
      <c r="B13" s="195" t="s">
        <v>22</v>
      </c>
      <c r="C13" s="190" t="s">
        <v>511</v>
      </c>
      <c r="D13" s="191">
        <f t="shared" si="4"/>
        <v>4997.96</v>
      </c>
      <c r="E13" s="192">
        <f>IFERROR(VLOOKUP($B13,'[34]  应清算资金  '!$V$4:$Z$127,3,0),0)+IFERROR(VLOOKUP($B13,'[34]  应清算资金  '!$AD$4:$AH$22,3,0),0)</f>
        <v>4958.26</v>
      </c>
      <c r="F13" s="194">
        <v>39.700000000000003</v>
      </c>
      <c r="G13" s="192"/>
      <c r="H13" s="192">
        <f t="shared" si="5"/>
        <v>4622.2199999999993</v>
      </c>
      <c r="I13" s="192">
        <f>IFERROR(VLOOKUP($B13,'[34]  应清算资金  '!$V$4:$Z$127,4,0),0)+IFERROR(VLOOKUP($B13,'[34]  应清算资金  '!$AD$4:$AH$22,4,0),0)</f>
        <v>4622.2199999999993</v>
      </c>
      <c r="J13" s="200"/>
    </row>
    <row r="14" spans="1:10" ht="22.5">
      <c r="A14" s="594"/>
      <c r="B14" s="195" t="s">
        <v>24</v>
      </c>
      <c r="C14" s="190" t="s">
        <v>511</v>
      </c>
      <c r="D14" s="191">
        <f t="shared" si="4"/>
        <v>316.39</v>
      </c>
      <c r="E14" s="192">
        <f>IFERROR(VLOOKUP($B14,'[34]  应清算资金  '!$V$4:$Z$127,3,0),0)+IFERROR(VLOOKUP($B14,'[34]  应清算资金  '!$AD$4:$AH$22,3,0),0)</f>
        <v>298.45</v>
      </c>
      <c r="F14" s="194">
        <v>17.940000000000001</v>
      </c>
      <c r="G14" s="192"/>
      <c r="H14" s="192">
        <f t="shared" si="5"/>
        <v>144.56</v>
      </c>
      <c r="I14" s="192">
        <f>IFERROR(VLOOKUP($B14,'[34]  应清算资金  '!$V$4:$Z$127,4,0),0)+IFERROR(VLOOKUP($B14,'[34]  应清算资金  '!$AD$4:$AH$22,4,0),0)</f>
        <v>144.56</v>
      </c>
      <c r="J14" s="200"/>
    </row>
    <row r="15" spans="1:10">
      <c r="A15" s="593">
        <v>100004</v>
      </c>
      <c r="B15" s="185" t="s">
        <v>13</v>
      </c>
      <c r="C15" s="186"/>
      <c r="D15" s="191">
        <f t="shared" si="4"/>
        <v>2676.5499999999997</v>
      </c>
      <c r="E15" s="187">
        <f>SUM(E16:E17)</f>
        <v>2644.47</v>
      </c>
      <c r="F15" s="194">
        <v>32.08</v>
      </c>
      <c r="G15" s="187"/>
      <c r="H15" s="192">
        <f t="shared" si="5"/>
        <v>1765.87</v>
      </c>
      <c r="I15" s="187">
        <f>SUM(I16:I17)</f>
        <v>1765.87</v>
      </c>
      <c r="J15" s="200"/>
    </row>
    <row r="16" spans="1:10">
      <c r="A16" s="579"/>
      <c r="B16" s="195" t="s">
        <v>25</v>
      </c>
      <c r="C16" s="190" t="s">
        <v>511</v>
      </c>
      <c r="D16" s="191">
        <f t="shared" si="4"/>
        <v>2175.6</v>
      </c>
      <c r="E16" s="192">
        <f>IFERROR(VLOOKUP($B16,'[34]  应清算资金  '!$V$4:$Z$127,3,0),0)+IFERROR(VLOOKUP($B16,'[34]  应清算资金  '!$AD$4:$AH$22,3,0),0)</f>
        <v>2113.37</v>
      </c>
      <c r="F16" s="194">
        <v>62.23</v>
      </c>
      <c r="G16" s="192"/>
      <c r="H16" s="192">
        <f t="shared" si="5"/>
        <v>1512.74</v>
      </c>
      <c r="I16" s="192">
        <f>IFERROR(VLOOKUP($B16,'[34]  应清算资金  '!$V$4:$Z$127,4,0),0)+IFERROR(VLOOKUP($B16,'[34]  应清算资金  '!$AD$4:$AH$22,4,0),0)</f>
        <v>1512.74</v>
      </c>
      <c r="J16" s="200"/>
    </row>
    <row r="17" spans="1:10" ht="22.5">
      <c r="A17" s="594"/>
      <c r="B17" s="195" t="s">
        <v>26</v>
      </c>
      <c r="C17" s="190" t="s">
        <v>511</v>
      </c>
      <c r="D17" s="191">
        <f t="shared" si="4"/>
        <v>500.95000000000005</v>
      </c>
      <c r="E17" s="192">
        <f>IFERROR(VLOOKUP($B17,'[34]  应清算资金  '!$V$4:$Z$127,3,0),0)+IFERROR(VLOOKUP($B17,'[34]  应清算资金  '!$AD$4:$AH$22,3,0),0)</f>
        <v>531.1</v>
      </c>
      <c r="F17" s="194">
        <v>-30.15</v>
      </c>
      <c r="G17" s="192"/>
      <c r="H17" s="192">
        <f t="shared" si="5"/>
        <v>253.13</v>
      </c>
      <c r="I17" s="192">
        <f>IFERROR(VLOOKUP($B17,'[34]  应清算资金  '!$V$4:$Z$127,4,0),0)+IFERROR(VLOOKUP($B17,'[34]  应清算资金  '!$AD$4:$AH$22,4,0),0)</f>
        <v>253.13</v>
      </c>
      <c r="J17" s="200"/>
    </row>
    <row r="18" spans="1:10">
      <c r="A18" s="593">
        <v>100005</v>
      </c>
      <c r="B18" s="185" t="s">
        <v>13</v>
      </c>
      <c r="C18" s="186"/>
      <c r="D18" s="191">
        <f t="shared" si="4"/>
        <v>3548.7999999999997</v>
      </c>
      <c r="E18" s="187">
        <f>SUM(E19:E20)</f>
        <v>3564.37</v>
      </c>
      <c r="F18" s="194">
        <v>-15.57</v>
      </c>
      <c r="G18" s="187"/>
      <c r="H18" s="192">
        <f t="shared" si="5"/>
        <v>2690.38</v>
      </c>
      <c r="I18" s="187">
        <f>SUM(I19:I20)</f>
        <v>2690.38</v>
      </c>
      <c r="J18" s="200"/>
    </row>
    <row r="19" spans="1:10" ht="22.5">
      <c r="A19" s="579"/>
      <c r="B19" s="195" t="s">
        <v>27</v>
      </c>
      <c r="C19" s="190" t="s">
        <v>511</v>
      </c>
      <c r="D19" s="191">
        <f t="shared" si="4"/>
        <v>3227.84</v>
      </c>
      <c r="E19" s="192">
        <f>IFERROR(VLOOKUP($B19,'[34]  应清算资金  '!$V$4:$Z$127,3,0),0)+IFERROR(VLOOKUP($B19,'[34]  应清算资金  '!$AD$4:$AH$22,3,0),0)</f>
        <v>3249.38</v>
      </c>
      <c r="F19" s="194">
        <v>-21.54</v>
      </c>
      <c r="G19" s="192"/>
      <c r="H19" s="192">
        <f t="shared" si="5"/>
        <v>2537.46</v>
      </c>
      <c r="I19" s="192">
        <f>IFERROR(VLOOKUP($B19,'[34]  应清算资金  '!$V$4:$Z$127,4,0),0)+IFERROR(VLOOKUP($B19,'[34]  应清算资金  '!$AD$4:$AH$22,4,0),0)</f>
        <v>2537.46</v>
      </c>
      <c r="J19" s="200"/>
    </row>
    <row r="20" spans="1:10" ht="22.5">
      <c r="A20" s="594"/>
      <c r="B20" s="195" t="s">
        <v>28</v>
      </c>
      <c r="C20" s="190" t="s">
        <v>511</v>
      </c>
      <c r="D20" s="191">
        <f t="shared" si="4"/>
        <v>320.96000000000004</v>
      </c>
      <c r="E20" s="192">
        <f>IFERROR(VLOOKUP($B20,'[34]  应清算资金  '!$V$4:$Z$127,3,0),0)+IFERROR(VLOOKUP($B20,'[34]  应清算资金  '!$AD$4:$AH$22,3,0),0)</f>
        <v>314.99</v>
      </c>
      <c r="F20" s="194">
        <v>5.97</v>
      </c>
      <c r="G20" s="192"/>
      <c r="H20" s="192">
        <f t="shared" si="5"/>
        <v>152.91999999999999</v>
      </c>
      <c r="I20" s="192">
        <f>IFERROR(VLOOKUP($B20,'[34]  应清算资金  '!$V$4:$Z$127,4,0),0)+IFERROR(VLOOKUP($B20,'[34]  应清算资金  '!$AD$4:$AH$22,4,0),0)</f>
        <v>152.91999999999999</v>
      </c>
      <c r="J20" s="200"/>
    </row>
    <row r="21" spans="1:10">
      <c r="A21" s="593">
        <v>100006</v>
      </c>
      <c r="B21" s="185" t="s">
        <v>13</v>
      </c>
      <c r="C21" s="186"/>
      <c r="D21" s="191">
        <f t="shared" si="4"/>
        <v>4353</v>
      </c>
      <c r="E21" s="187">
        <f>SUM(E22:E23)</f>
        <v>4414.08</v>
      </c>
      <c r="F21" s="194">
        <v>-61.08</v>
      </c>
      <c r="G21" s="187"/>
      <c r="H21" s="192">
        <f t="shared" si="5"/>
        <v>3704.15</v>
      </c>
      <c r="I21" s="187">
        <f>SUM(I22:I23)</f>
        <v>3704.15</v>
      </c>
      <c r="J21" s="200"/>
    </row>
    <row r="22" spans="1:10" ht="22.5">
      <c r="A22" s="579"/>
      <c r="B22" s="195" t="s">
        <v>29</v>
      </c>
      <c r="C22" s="190" t="s">
        <v>511</v>
      </c>
      <c r="D22" s="191">
        <f t="shared" si="4"/>
        <v>3976.5599999999995</v>
      </c>
      <c r="E22" s="192">
        <f>IFERROR(VLOOKUP($B22,'[34]  应清算资金  '!$V$4:$Z$127,3,0),0)+IFERROR(VLOOKUP($B22,'[34]  应清算资金  '!$AD$4:$AH$22,3,0),0)</f>
        <v>4037.8199999999997</v>
      </c>
      <c r="F22" s="194">
        <v>-61.26</v>
      </c>
      <c r="G22" s="192"/>
      <c r="H22" s="192">
        <f t="shared" si="5"/>
        <v>3523.44</v>
      </c>
      <c r="I22" s="192">
        <f>IFERROR(VLOOKUP($B22,'[34]  应清算资金  '!$V$4:$Z$127,4,0),0)+IFERROR(VLOOKUP($B22,'[34]  应清算资金  '!$AD$4:$AH$22,4,0),0)</f>
        <v>3523.44</v>
      </c>
      <c r="J22" s="200"/>
    </row>
    <row r="23" spans="1:10" ht="22.5">
      <c r="A23" s="594"/>
      <c r="B23" s="195" t="s">
        <v>30</v>
      </c>
      <c r="C23" s="190" t="s">
        <v>511</v>
      </c>
      <c r="D23" s="191">
        <f t="shared" si="4"/>
        <v>376.44</v>
      </c>
      <c r="E23" s="192">
        <f>IFERROR(VLOOKUP($B23,'[34]  应清算资金  '!$V$4:$Z$127,3,0),0)+IFERROR(VLOOKUP($B23,'[34]  应清算资金  '!$AD$4:$AH$22,3,0),0)</f>
        <v>376.26</v>
      </c>
      <c r="F23" s="194">
        <v>0.18</v>
      </c>
      <c r="G23" s="192"/>
      <c r="H23" s="192">
        <f t="shared" si="5"/>
        <v>180.71</v>
      </c>
      <c r="I23" s="192">
        <f>IFERROR(VLOOKUP($B23,'[34]  应清算资金  '!$V$4:$Z$127,4,0),0)+IFERROR(VLOOKUP($B23,'[34]  应清算资金  '!$AD$4:$AH$22,4,0),0)</f>
        <v>180.71</v>
      </c>
      <c r="J23" s="200"/>
    </row>
    <row r="24" spans="1:10">
      <c r="A24" s="593">
        <v>100007</v>
      </c>
      <c r="B24" s="185" t="s">
        <v>13</v>
      </c>
      <c r="C24" s="186"/>
      <c r="D24" s="191">
        <f t="shared" si="4"/>
        <v>4118.7199999999993</v>
      </c>
      <c r="E24" s="187">
        <f>SUM(E25:E26)</f>
        <v>4109.49</v>
      </c>
      <c r="F24" s="194">
        <v>9.2299999999999898</v>
      </c>
      <c r="G24" s="187"/>
      <c r="H24" s="192">
        <f t="shared" si="5"/>
        <v>3331.5199999999995</v>
      </c>
      <c r="I24" s="187">
        <f>SUM(I25:I26)</f>
        <v>3331.5199999999995</v>
      </c>
      <c r="J24" s="200"/>
    </row>
    <row r="25" spans="1:10" ht="22.5">
      <c r="A25" s="595"/>
      <c r="B25" s="196" t="s">
        <v>31</v>
      </c>
      <c r="C25" s="197" t="s">
        <v>511</v>
      </c>
      <c r="D25" s="191">
        <f t="shared" si="4"/>
        <v>3899.6099999999997</v>
      </c>
      <c r="E25" s="192">
        <f>IFERROR(VLOOKUP($B25,'[34]  应清算资金  '!$V$4:$Z$127,3,0),0)+IFERROR(VLOOKUP($B25,'[34]  应清算资金  '!$AD$4:$AH$22,3,0),0)</f>
        <v>3795.49</v>
      </c>
      <c r="F25" s="194">
        <v>104.12</v>
      </c>
      <c r="G25" s="192"/>
      <c r="H25" s="192">
        <f t="shared" si="5"/>
        <v>3179.2599999999998</v>
      </c>
      <c r="I25" s="192">
        <f>IFERROR(VLOOKUP($B25,'[34]  应清算资金  '!$V$4:$Z$127,4,0),0)+IFERROR(VLOOKUP($B25,'[34]  应清算资金  '!$AD$4:$AH$22,4,0),0)</f>
        <v>3179.2599999999998</v>
      </c>
      <c r="J25" s="200"/>
    </row>
    <row r="26" spans="1:10" ht="33.75">
      <c r="A26" s="596"/>
      <c r="B26" s="196" t="s">
        <v>32</v>
      </c>
      <c r="C26" s="197" t="s">
        <v>511</v>
      </c>
      <c r="D26" s="191">
        <f t="shared" si="4"/>
        <v>219.11</v>
      </c>
      <c r="E26" s="192">
        <f>IFERROR(VLOOKUP($B26,'[34]  应清算资金  '!$V$4:$Z$127,3,0),0)+IFERROR(VLOOKUP($B26,'[34]  应清算资金  '!$AD$4:$AH$22,3,0),0)</f>
        <v>314</v>
      </c>
      <c r="F26" s="194">
        <v>-94.89</v>
      </c>
      <c r="G26" s="192"/>
      <c r="H26" s="192">
        <f t="shared" si="5"/>
        <v>152.26</v>
      </c>
      <c r="I26" s="192">
        <f>IFERROR(VLOOKUP($B26,'[34]  应清算资金  '!$V$4:$Z$127,4,0),0)+IFERROR(VLOOKUP($B26,'[34]  应清算资金  '!$AD$4:$AH$22,4,0),0)</f>
        <v>152.26</v>
      </c>
      <c r="J26" s="200"/>
    </row>
    <row r="27" spans="1:10">
      <c r="A27" s="593">
        <v>100008</v>
      </c>
      <c r="B27" s="185" t="s">
        <v>13</v>
      </c>
      <c r="C27" s="186"/>
      <c r="D27" s="191">
        <f t="shared" si="4"/>
        <v>4108.8</v>
      </c>
      <c r="E27" s="187">
        <f>SUM(E28:E29)</f>
        <v>4069.2000000000003</v>
      </c>
      <c r="F27" s="194">
        <v>39.6</v>
      </c>
      <c r="G27" s="187"/>
      <c r="H27" s="192">
        <f t="shared" si="5"/>
        <v>3068.82</v>
      </c>
      <c r="I27" s="187">
        <f>SUM(I28:I29)</f>
        <v>3068.82</v>
      </c>
      <c r="J27" s="200"/>
    </row>
    <row r="28" spans="1:10" ht="22.5">
      <c r="A28" s="579"/>
      <c r="B28" s="195" t="s">
        <v>33</v>
      </c>
      <c r="C28" s="190" t="s">
        <v>511</v>
      </c>
      <c r="D28" s="191">
        <f t="shared" si="4"/>
        <v>3445.55</v>
      </c>
      <c r="E28" s="192">
        <f>IFERROR(VLOOKUP($B28,'[34]  应清算资金  '!$V$4:$Z$127,3,0),0)+IFERROR(VLOOKUP($B28,'[34]  应清算资金  '!$AD$4:$AH$22,3,0),0)</f>
        <v>3421.38</v>
      </c>
      <c r="F28" s="194">
        <v>24.17</v>
      </c>
      <c r="G28" s="192"/>
      <c r="H28" s="192">
        <f t="shared" si="5"/>
        <v>2759.48</v>
      </c>
      <c r="I28" s="192">
        <f>IFERROR(VLOOKUP($B28,'[34]  应清算资金  '!$V$4:$Z$127,4,0),0)+IFERROR(VLOOKUP($B28,'[34]  应清算资金  '!$AD$4:$AH$22,4,0),0)</f>
        <v>2759.48</v>
      </c>
      <c r="J28" s="200"/>
    </row>
    <row r="29" spans="1:10" ht="33.75">
      <c r="A29" s="594"/>
      <c r="B29" s="195" t="s">
        <v>34</v>
      </c>
      <c r="C29" s="190" t="s">
        <v>511</v>
      </c>
      <c r="D29" s="191">
        <f t="shared" si="4"/>
        <v>663.25</v>
      </c>
      <c r="E29" s="192">
        <f>IFERROR(VLOOKUP($B29,'[34]  应清算资金  '!$V$4:$Z$127,3,0),0)+IFERROR(VLOOKUP($B29,'[34]  应清算资金  '!$AD$4:$AH$22,3,0),0)</f>
        <v>647.82000000000005</v>
      </c>
      <c r="F29" s="194">
        <v>15.43</v>
      </c>
      <c r="G29" s="192"/>
      <c r="H29" s="192">
        <f t="shared" si="5"/>
        <v>309.33999999999997</v>
      </c>
      <c r="I29" s="192">
        <f>IFERROR(VLOOKUP($B29,'[34]  应清算资金  '!$V$4:$Z$127,4,0),0)+IFERROR(VLOOKUP($B29,'[34]  应清算资金  '!$AD$4:$AH$22,4,0),0)</f>
        <v>309.33999999999997</v>
      </c>
      <c r="J29" s="200"/>
    </row>
    <row r="30" spans="1:10">
      <c r="A30" s="593">
        <v>100009</v>
      </c>
      <c r="B30" s="185" t="s">
        <v>13</v>
      </c>
      <c r="C30" s="186"/>
      <c r="D30" s="191">
        <f t="shared" si="4"/>
        <v>2500.14</v>
      </c>
      <c r="E30" s="187">
        <f>SUM(E31:E32)</f>
        <v>2534.69</v>
      </c>
      <c r="F30" s="194">
        <v>-34.549999999999997</v>
      </c>
      <c r="G30" s="187"/>
      <c r="H30" s="192">
        <f t="shared" si="5"/>
        <v>2061.8799999999997</v>
      </c>
      <c r="I30" s="187">
        <f>SUM(I31:I32)</f>
        <v>2061.8799999999997</v>
      </c>
      <c r="J30" s="200"/>
    </row>
    <row r="31" spans="1:10" ht="22.5">
      <c r="A31" s="579"/>
      <c r="B31" s="195" t="s">
        <v>35</v>
      </c>
      <c r="C31" s="190" t="s">
        <v>511</v>
      </c>
      <c r="D31" s="191">
        <f t="shared" si="4"/>
        <v>2252.4</v>
      </c>
      <c r="E31" s="192">
        <f>IFERROR(VLOOKUP($B31,'[34]  应清算资金  '!$V$4:$Z$127,3,0),0)+IFERROR(VLOOKUP($B31,'[34]  应清算资金  '!$AD$4:$AH$22,3,0),0)</f>
        <v>2282.08</v>
      </c>
      <c r="F31" s="194">
        <v>-29.68</v>
      </c>
      <c r="G31" s="192"/>
      <c r="H31" s="192">
        <f t="shared" si="5"/>
        <v>1941.6699999999998</v>
      </c>
      <c r="I31" s="192">
        <f>IFERROR(VLOOKUP($B31,'[34]  应清算资金  '!$V$4:$Z$127,4,0),0)+IFERROR(VLOOKUP($B31,'[34]  应清算资金  '!$AD$4:$AH$22,4,0),0)</f>
        <v>1941.6699999999998</v>
      </c>
      <c r="J31" s="200"/>
    </row>
    <row r="32" spans="1:10" ht="33.75">
      <c r="A32" s="594"/>
      <c r="B32" s="195" t="s">
        <v>36</v>
      </c>
      <c r="C32" s="190" t="s">
        <v>511</v>
      </c>
      <c r="D32" s="191">
        <f t="shared" si="4"/>
        <v>247.74</v>
      </c>
      <c r="E32" s="192">
        <f>IFERROR(VLOOKUP($B32,'[34]  应清算资金  '!$V$4:$Z$127,3,0),0)+IFERROR(VLOOKUP($B32,'[34]  应清算资金  '!$AD$4:$AH$22,3,0),0)</f>
        <v>252.61</v>
      </c>
      <c r="F32" s="194">
        <v>-4.87</v>
      </c>
      <c r="G32" s="192"/>
      <c r="H32" s="192">
        <f t="shared" si="5"/>
        <v>120.21</v>
      </c>
      <c r="I32" s="192">
        <f>IFERROR(VLOOKUP($B32,'[34]  应清算资金  '!$V$4:$Z$127,4,0),0)+IFERROR(VLOOKUP($B32,'[34]  应清算资金  '!$AD$4:$AH$22,4,0),0)</f>
        <v>120.21</v>
      </c>
      <c r="J32" s="200"/>
    </row>
    <row r="33" spans="1:10">
      <c r="A33" s="593">
        <v>100010</v>
      </c>
      <c r="B33" s="185" t="s">
        <v>13</v>
      </c>
      <c r="C33" s="186"/>
      <c r="D33" s="191">
        <f t="shared" si="4"/>
        <v>6542.7800000000007</v>
      </c>
      <c r="E33" s="187">
        <f>SUM(E34:E35)</f>
        <v>6560.31</v>
      </c>
      <c r="F33" s="194">
        <v>-17.53</v>
      </c>
      <c r="G33" s="187"/>
      <c r="H33" s="192">
        <f t="shared" si="5"/>
        <v>6085.99</v>
      </c>
      <c r="I33" s="187">
        <f>SUM(I34:I35)</f>
        <v>6085.99</v>
      </c>
      <c r="J33" s="200"/>
    </row>
    <row r="34" spans="1:10" ht="22.5">
      <c r="A34" s="579"/>
      <c r="B34" s="196" t="s">
        <v>37</v>
      </c>
      <c r="C34" s="197" t="s">
        <v>511</v>
      </c>
      <c r="D34" s="191">
        <f t="shared" si="4"/>
        <v>6112.49</v>
      </c>
      <c r="E34" s="192">
        <f>IFERROR(VLOOKUP($B34,'[34]  应清算资金  '!$V$4:$Z$127,3,0),0)+IFERROR(VLOOKUP($B34,'[34]  应清算资金  '!$AD$4:$AH$22,3,0),0)</f>
        <v>6212.8</v>
      </c>
      <c r="F34" s="194">
        <v>-100.31</v>
      </c>
      <c r="G34" s="192"/>
      <c r="H34" s="192">
        <f t="shared" si="5"/>
        <v>5917.25</v>
      </c>
      <c r="I34" s="192">
        <f>IFERROR(VLOOKUP($B34,'[34]  应清算资金  '!$V$4:$Z$127,4,0),0)+IFERROR(VLOOKUP($B34,'[34]  应清算资金  '!$AD$4:$AH$22,4,0),0)</f>
        <v>5917.25</v>
      </c>
      <c r="J34" s="200"/>
    </row>
    <row r="35" spans="1:10" ht="22.5">
      <c r="A35" s="594"/>
      <c r="B35" s="196" t="s">
        <v>38</v>
      </c>
      <c r="C35" s="197" t="s">
        <v>511</v>
      </c>
      <c r="D35" s="191">
        <f t="shared" si="4"/>
        <v>430.28999999999996</v>
      </c>
      <c r="E35" s="192">
        <f>IFERROR(VLOOKUP($B35,'[34]  应清算资金  '!$V$4:$Z$127,3,0),0)+IFERROR(VLOOKUP($B35,'[34]  应清算资金  '!$AD$4:$AH$22,3,0),0)</f>
        <v>347.51</v>
      </c>
      <c r="F35" s="194">
        <v>82.78</v>
      </c>
      <c r="G35" s="192"/>
      <c r="H35" s="192">
        <f t="shared" si="5"/>
        <v>168.74</v>
      </c>
      <c r="I35" s="192">
        <f>IFERROR(VLOOKUP($B35,'[34]  应清算资金  '!$V$4:$Z$127,4,0),0)+IFERROR(VLOOKUP($B35,'[34]  应清算资金  '!$AD$4:$AH$22,4,0),0)</f>
        <v>168.74</v>
      </c>
      <c r="J35" s="200"/>
    </row>
    <row r="36" spans="1:10">
      <c r="A36" s="593">
        <v>100011</v>
      </c>
      <c r="B36" s="185" t="s">
        <v>13</v>
      </c>
      <c r="C36" s="186"/>
      <c r="D36" s="191">
        <f t="shared" si="4"/>
        <v>4335.0700000000006</v>
      </c>
      <c r="E36" s="187">
        <f>SUM(E37:E38)</f>
        <v>4298.5400000000009</v>
      </c>
      <c r="F36" s="194">
        <v>36.53</v>
      </c>
      <c r="G36" s="187"/>
      <c r="H36" s="192">
        <f t="shared" si="5"/>
        <v>3404.38</v>
      </c>
      <c r="I36" s="187">
        <f>SUM(I37:I38)</f>
        <v>3404.38</v>
      </c>
      <c r="J36" s="200"/>
    </row>
    <row r="37" spans="1:10">
      <c r="A37" s="579"/>
      <c r="B37" s="195" t="s">
        <v>39</v>
      </c>
      <c r="C37" s="190" t="s">
        <v>511</v>
      </c>
      <c r="D37" s="191">
        <f t="shared" si="4"/>
        <v>4060.2200000000003</v>
      </c>
      <c r="E37" s="192">
        <f>IFERROR(VLOOKUP($B37,'[34]  应清算资金  '!$V$4:$Z$127,3,0),0)+IFERROR(VLOOKUP($B37,'[34]  应清算资金  '!$AD$4:$AH$22,3,0),0)</f>
        <v>4009.0600000000004</v>
      </c>
      <c r="F37" s="194">
        <v>51.16</v>
      </c>
      <c r="G37" s="192"/>
      <c r="H37" s="192">
        <f t="shared" si="5"/>
        <v>3264.13</v>
      </c>
      <c r="I37" s="192">
        <f>IFERROR(VLOOKUP($B37,'[34]  应清算资金  '!$V$4:$Z$127,4,0),0)+IFERROR(VLOOKUP($B37,'[34]  应清算资金  '!$AD$4:$AH$22,4,0),0)</f>
        <v>3264.13</v>
      </c>
      <c r="J37" s="200"/>
    </row>
    <row r="38" spans="1:10" ht="22.5">
      <c r="A38" s="594"/>
      <c r="B38" s="195" t="s">
        <v>40</v>
      </c>
      <c r="C38" s="190" t="s">
        <v>511</v>
      </c>
      <c r="D38" s="191">
        <f t="shared" si="4"/>
        <v>274.85000000000002</v>
      </c>
      <c r="E38" s="192">
        <f>IFERROR(VLOOKUP($B38,'[34]  应清算资金  '!$V$4:$Z$127,3,0),0)+IFERROR(VLOOKUP($B38,'[34]  应清算资金  '!$AD$4:$AH$22,3,0),0)</f>
        <v>289.48</v>
      </c>
      <c r="F38" s="194">
        <v>-14.63</v>
      </c>
      <c r="G38" s="192"/>
      <c r="H38" s="192">
        <f t="shared" si="5"/>
        <v>140.25</v>
      </c>
      <c r="I38" s="192">
        <f>IFERROR(VLOOKUP($B38,'[34]  应清算资金  '!$V$4:$Z$127,4,0),0)+IFERROR(VLOOKUP($B38,'[34]  应清算资金  '!$AD$4:$AH$22,4,0),0)</f>
        <v>140.25</v>
      </c>
      <c r="J38" s="200"/>
    </row>
    <row r="39" spans="1:10">
      <c r="A39" s="593">
        <v>100012</v>
      </c>
      <c r="B39" s="185" t="s">
        <v>13</v>
      </c>
      <c r="C39" s="186"/>
      <c r="D39" s="191">
        <f t="shared" si="4"/>
        <v>2874.5200000000004</v>
      </c>
      <c r="E39" s="187">
        <f>SUM(E40:E41)</f>
        <v>2858.7400000000002</v>
      </c>
      <c r="F39" s="194">
        <v>15.780000000000101</v>
      </c>
      <c r="G39" s="187"/>
      <c r="H39" s="192">
        <f t="shared" si="5"/>
        <v>1952.0299999999997</v>
      </c>
      <c r="I39" s="187">
        <f>SUM(I40:I41)</f>
        <v>1952.0299999999997</v>
      </c>
      <c r="J39" s="200"/>
    </row>
    <row r="40" spans="1:10" ht="22.5">
      <c r="A40" s="579"/>
      <c r="B40" s="195" t="s">
        <v>41</v>
      </c>
      <c r="C40" s="190" t="s">
        <v>511</v>
      </c>
      <c r="D40" s="191">
        <f t="shared" si="4"/>
        <v>2553.3900000000003</v>
      </c>
      <c r="E40" s="192">
        <f>IFERROR(VLOOKUP($B40,'[34]  应清算资金  '!$V$4:$Z$127,3,0),0)+IFERROR(VLOOKUP($B40,'[34]  应清算资金  '!$AD$4:$AH$22,3,0),0)</f>
        <v>2500.69</v>
      </c>
      <c r="F40" s="194">
        <v>52.700000000000102</v>
      </c>
      <c r="G40" s="192"/>
      <c r="H40" s="192">
        <f t="shared" si="5"/>
        <v>1783.4699999999998</v>
      </c>
      <c r="I40" s="192">
        <f>IFERROR(VLOOKUP($B40,'[34]  应清算资金  '!$V$4:$Z$127,4,0),0)+IFERROR(VLOOKUP($B40,'[34]  应清算资金  '!$AD$4:$AH$22,4,0),0)</f>
        <v>1783.4699999999998</v>
      </c>
      <c r="J40" s="200"/>
    </row>
    <row r="41" spans="1:10" ht="22.5">
      <c r="A41" s="594"/>
      <c r="B41" s="195" t="s">
        <v>42</v>
      </c>
      <c r="C41" s="190" t="s">
        <v>511</v>
      </c>
      <c r="D41" s="191">
        <f t="shared" si="4"/>
        <v>321.13</v>
      </c>
      <c r="E41" s="192">
        <f>IFERROR(VLOOKUP($B41,'[34]  应清算资金  '!$V$4:$Z$127,3,0),0)+IFERROR(VLOOKUP($B41,'[34]  应清算资金  '!$AD$4:$AH$22,3,0),0)</f>
        <v>358.05</v>
      </c>
      <c r="F41" s="194">
        <v>-36.92</v>
      </c>
      <c r="G41" s="192"/>
      <c r="H41" s="192">
        <f t="shared" si="5"/>
        <v>168.56</v>
      </c>
      <c r="I41" s="192">
        <f>IFERROR(VLOOKUP($B41,'[34]  应清算资金  '!$V$4:$Z$127,4,0),0)+IFERROR(VLOOKUP($B41,'[34]  应清算资金  '!$AD$4:$AH$22,4,0),0)</f>
        <v>168.56</v>
      </c>
      <c r="J41" s="200"/>
    </row>
    <row r="42" spans="1:10">
      <c r="A42" s="593">
        <v>100013</v>
      </c>
      <c r="B42" s="185" t="s">
        <v>13</v>
      </c>
      <c r="C42" s="186"/>
      <c r="D42" s="191">
        <f t="shared" si="4"/>
        <v>2130.08</v>
      </c>
      <c r="E42" s="187">
        <f>SUM(E43:E44)</f>
        <v>2083.37</v>
      </c>
      <c r="F42" s="194">
        <v>46.71</v>
      </c>
      <c r="G42" s="187"/>
      <c r="H42" s="192">
        <f t="shared" si="5"/>
        <v>1385.29</v>
      </c>
      <c r="I42" s="187">
        <f>SUM(I43:I44)</f>
        <v>1385.29</v>
      </c>
      <c r="J42" s="200"/>
    </row>
    <row r="43" spans="1:10" ht="22.5">
      <c r="A43" s="579"/>
      <c r="B43" s="195" t="s">
        <v>43</v>
      </c>
      <c r="C43" s="190" t="s">
        <v>511</v>
      </c>
      <c r="D43" s="191">
        <f t="shared" si="4"/>
        <v>1706.9099999999999</v>
      </c>
      <c r="E43" s="192">
        <f>IFERROR(VLOOKUP($B43,'[34]  应清算资金  '!$V$4:$Z$127,3,0),0)+IFERROR(VLOOKUP($B43,'[34]  应清算资金  '!$AD$4:$AH$22,3,0),0)</f>
        <v>1654.57</v>
      </c>
      <c r="F43" s="194">
        <v>52.34</v>
      </c>
      <c r="G43" s="192"/>
      <c r="H43" s="192">
        <f t="shared" si="5"/>
        <v>1180.95</v>
      </c>
      <c r="I43" s="192">
        <f>IFERROR(VLOOKUP($B43,'[34]  应清算资金  '!$V$4:$Z$127,4,0),0)+IFERROR(VLOOKUP($B43,'[34]  应清算资金  '!$AD$4:$AH$22,4,0),0)</f>
        <v>1180.95</v>
      </c>
      <c r="J43" s="200"/>
    </row>
    <row r="44" spans="1:10" ht="45">
      <c r="A44" s="594"/>
      <c r="B44" s="198" t="s">
        <v>44</v>
      </c>
      <c r="C44" s="190" t="s">
        <v>511</v>
      </c>
      <c r="D44" s="191">
        <f t="shared" si="4"/>
        <v>423.17</v>
      </c>
      <c r="E44" s="192">
        <f>IFERROR(VLOOKUP($B44,'[34]  应清算资金  '!$V$4:$Z$127,3,0),0)+IFERROR(VLOOKUP($B44,'[34]  应清算资金  '!$AD$4:$AH$22,3,0),0)</f>
        <v>428.8</v>
      </c>
      <c r="F44" s="194">
        <v>-5.63</v>
      </c>
      <c r="G44" s="192"/>
      <c r="H44" s="192">
        <f t="shared" si="5"/>
        <v>204.34</v>
      </c>
      <c r="I44" s="192">
        <f>IFERROR(VLOOKUP($B44,'[34]  应清算资金  '!$V$4:$Z$127,4,0),0)+IFERROR(VLOOKUP($B44,'[34]  应清算资金  '!$AD$4:$AH$22,4,0),0)</f>
        <v>204.34</v>
      </c>
      <c r="J44" s="200"/>
    </row>
    <row r="45" spans="1:10">
      <c r="A45" s="593">
        <v>100014</v>
      </c>
      <c r="B45" s="185" t="s">
        <v>13</v>
      </c>
      <c r="C45" s="186"/>
      <c r="D45" s="191">
        <f t="shared" si="4"/>
        <v>1609.31</v>
      </c>
      <c r="E45" s="187">
        <f>SUM(E46:E47)</f>
        <v>1403.06</v>
      </c>
      <c r="F45" s="194">
        <v>206.25</v>
      </c>
      <c r="G45" s="187"/>
      <c r="H45" s="192">
        <f t="shared" si="5"/>
        <v>719.7600000000001</v>
      </c>
      <c r="I45" s="187">
        <f>SUM(I46:I47)</f>
        <v>719.7600000000001</v>
      </c>
      <c r="J45" s="200"/>
    </row>
    <row r="46" spans="1:10" ht="22.5">
      <c r="A46" s="579"/>
      <c r="B46" s="195" t="s">
        <v>45</v>
      </c>
      <c r="C46" s="190" t="s">
        <v>511</v>
      </c>
      <c r="D46" s="191">
        <f t="shared" si="4"/>
        <v>1263.42</v>
      </c>
      <c r="E46" s="192">
        <f>IFERROR(VLOOKUP($B46,'[34]  应清算资金  '!$V$4:$Z$127,3,0),0)+IFERROR(VLOOKUP($B46,'[34]  应清算资金  '!$AD$4:$AH$22,3,0),0)</f>
        <v>1159.21</v>
      </c>
      <c r="F46" s="194">
        <v>104.21</v>
      </c>
      <c r="G46" s="192"/>
      <c r="H46" s="192">
        <f t="shared" si="5"/>
        <v>602.06000000000006</v>
      </c>
      <c r="I46" s="192">
        <f>IFERROR(VLOOKUP($B46,'[34]  应清算资金  '!$V$4:$Z$127,4,0),0)+IFERROR(VLOOKUP($B46,'[34]  应清算资金  '!$AD$4:$AH$22,4,0),0)</f>
        <v>602.06000000000006</v>
      </c>
      <c r="J46" s="200"/>
    </row>
    <row r="47" spans="1:10" ht="33.75">
      <c r="A47" s="594"/>
      <c r="B47" s="195" t="s">
        <v>46</v>
      </c>
      <c r="C47" s="190" t="s">
        <v>511</v>
      </c>
      <c r="D47" s="191">
        <f t="shared" si="4"/>
        <v>345.89</v>
      </c>
      <c r="E47" s="192">
        <f>IFERROR(VLOOKUP($B47,'[34]  应清算资金  '!$V$4:$Z$127,3,0),0)+IFERROR(VLOOKUP($B47,'[34]  应清算资金  '!$AD$4:$AH$22,3,0),0)</f>
        <v>243.85</v>
      </c>
      <c r="F47" s="194">
        <v>102.04</v>
      </c>
      <c r="G47" s="192"/>
      <c r="H47" s="192">
        <f t="shared" si="5"/>
        <v>117.7</v>
      </c>
      <c r="I47" s="192">
        <f>IFERROR(VLOOKUP($B47,'[34]  应清算资金  '!$V$4:$Z$127,4,0),0)+IFERROR(VLOOKUP($B47,'[34]  应清算资金  '!$AD$4:$AH$22,4,0),0)</f>
        <v>117.7</v>
      </c>
      <c r="J47" s="200"/>
    </row>
    <row r="48" spans="1:10">
      <c r="A48" s="593">
        <v>100015</v>
      </c>
      <c r="B48" s="185" t="s">
        <v>13</v>
      </c>
      <c r="C48" s="186"/>
      <c r="D48" s="191">
        <f t="shared" si="4"/>
        <v>1422.6399999999999</v>
      </c>
      <c r="E48" s="187">
        <f>SUM(E49:E50)</f>
        <v>1652.75</v>
      </c>
      <c r="F48" s="194">
        <v>-230.11</v>
      </c>
      <c r="G48" s="187"/>
      <c r="H48" s="192">
        <f t="shared" si="5"/>
        <v>1038.9100000000001</v>
      </c>
      <c r="I48" s="187">
        <f>SUM(I49:I50)</f>
        <v>1038.9100000000001</v>
      </c>
      <c r="J48" s="200"/>
    </row>
    <row r="49" spans="1:10" ht="22.5">
      <c r="A49" s="579"/>
      <c r="B49" s="195" t="s">
        <v>47</v>
      </c>
      <c r="C49" s="190" t="s">
        <v>511</v>
      </c>
      <c r="D49" s="191">
        <f t="shared" si="4"/>
        <v>1183.6500000000001</v>
      </c>
      <c r="E49" s="192">
        <f>IFERROR(VLOOKUP($B49,'[34]  应清算资金  '!$V$4:$Z$127,3,0),0)+IFERROR(VLOOKUP($B49,'[34]  应清算资金  '!$AD$4:$AH$22,3,0),0)</f>
        <v>1320.2</v>
      </c>
      <c r="F49" s="194">
        <v>-136.55000000000001</v>
      </c>
      <c r="G49" s="192"/>
      <c r="H49" s="192">
        <f t="shared" si="5"/>
        <v>879.47</v>
      </c>
      <c r="I49" s="192">
        <f>IFERROR(VLOOKUP($B49,'[34]  应清算资金  '!$V$4:$Z$127,4,0),0)+IFERROR(VLOOKUP($B49,'[34]  应清算资金  '!$AD$4:$AH$22,4,0),0)</f>
        <v>879.47</v>
      </c>
      <c r="J49" s="200"/>
    </row>
    <row r="50" spans="1:10" ht="22.5">
      <c r="A50" s="594"/>
      <c r="B50" s="195" t="s">
        <v>48</v>
      </c>
      <c r="C50" s="190" t="s">
        <v>511</v>
      </c>
      <c r="D50" s="191">
        <f t="shared" si="4"/>
        <v>238.99</v>
      </c>
      <c r="E50" s="192">
        <f>IFERROR(VLOOKUP($B50,'[34]  应清算资金  '!$V$4:$Z$127,3,0),0)+IFERROR(VLOOKUP($B50,'[34]  应清算资金  '!$AD$4:$AH$22,3,0),0)</f>
        <v>332.55</v>
      </c>
      <c r="F50" s="194">
        <v>-93.56</v>
      </c>
      <c r="G50" s="192"/>
      <c r="H50" s="192">
        <f t="shared" si="5"/>
        <v>159.44</v>
      </c>
      <c r="I50" s="192">
        <f>IFERROR(VLOOKUP($B50,'[34]  应清算资金  '!$V$4:$Z$127,4,0),0)+IFERROR(VLOOKUP($B50,'[34]  应清算资金  '!$AD$4:$AH$22,4,0),0)</f>
        <v>159.44</v>
      </c>
      <c r="J50" s="200"/>
    </row>
    <row r="51" spans="1:10">
      <c r="A51" s="199">
        <v>100016</v>
      </c>
      <c r="B51" s="195" t="s">
        <v>49</v>
      </c>
      <c r="C51" s="190" t="s">
        <v>511</v>
      </c>
      <c r="D51" s="191">
        <f t="shared" si="4"/>
        <v>1242.3399999999999</v>
      </c>
      <c r="E51" s="192">
        <f>IFERROR(VLOOKUP($B51,'[34]  应清算资金  '!$V$4:$Z$127,3,0),0)+IFERROR(VLOOKUP($B51,'[34]  应清算资金  '!$AD$4:$AH$22,3,0),0)</f>
        <v>1165.81</v>
      </c>
      <c r="F51" s="194">
        <v>76.53</v>
      </c>
      <c r="G51" s="192"/>
      <c r="H51" s="192">
        <f t="shared" si="5"/>
        <v>571.47</v>
      </c>
      <c r="I51" s="192">
        <f>IFERROR(VLOOKUP($B51,'[34]  应清算资金  '!$V$4:$Z$127,4,0),0)+IFERROR(VLOOKUP($B51,'[34]  应清算资金  '!$AD$4:$AH$22,4,0),0)</f>
        <v>571.47</v>
      </c>
      <c r="J51" s="200"/>
    </row>
    <row r="52" spans="1:10">
      <c r="A52" s="593">
        <v>100017</v>
      </c>
      <c r="B52" s="185" t="s">
        <v>13</v>
      </c>
      <c r="C52" s="186"/>
      <c r="D52" s="191">
        <f t="shared" si="4"/>
        <v>1699.26</v>
      </c>
      <c r="E52" s="187">
        <f>SUM(E53:E54)</f>
        <v>1632.83</v>
      </c>
      <c r="F52" s="194">
        <v>66.430000000000007</v>
      </c>
      <c r="G52" s="187"/>
      <c r="H52" s="192">
        <f t="shared" si="5"/>
        <v>923.51</v>
      </c>
      <c r="I52" s="187">
        <f>SUM(I53:I54)</f>
        <v>923.51</v>
      </c>
      <c r="J52" s="200"/>
    </row>
    <row r="53" spans="1:10" ht="22.5">
      <c r="A53" s="579"/>
      <c r="B53" s="195" t="s">
        <v>50</v>
      </c>
      <c r="C53" s="190" t="s">
        <v>511</v>
      </c>
      <c r="D53" s="191">
        <f t="shared" si="4"/>
        <v>1464.6399999999999</v>
      </c>
      <c r="E53" s="192">
        <f>IFERROR(VLOOKUP($B53,'[34]  应清算资金  '!$V$4:$Z$127,3,0),0)+IFERROR(VLOOKUP($B53,'[34]  应清算资金  '!$AD$4:$AH$22,3,0),0)</f>
        <v>1383.2099999999998</v>
      </c>
      <c r="F53" s="194">
        <v>81.430000000000007</v>
      </c>
      <c r="G53" s="192"/>
      <c r="H53" s="192">
        <f t="shared" si="5"/>
        <v>801.3</v>
      </c>
      <c r="I53" s="192">
        <f>IFERROR(VLOOKUP($B53,'[34]  应清算资金  '!$V$4:$Z$127,4,0),0)+IFERROR(VLOOKUP($B53,'[34]  应清算资金  '!$AD$4:$AH$22,4,0),0)</f>
        <v>801.3</v>
      </c>
      <c r="J53" s="200"/>
    </row>
    <row r="54" spans="1:10" ht="22.5">
      <c r="A54" s="594"/>
      <c r="B54" s="195" t="s">
        <v>51</v>
      </c>
      <c r="C54" s="190" t="s">
        <v>511</v>
      </c>
      <c r="D54" s="191">
        <f t="shared" si="4"/>
        <v>234.62</v>
      </c>
      <c r="E54" s="192">
        <f>IFERROR(VLOOKUP($B54,'[34]  应清算资金  '!$V$4:$Z$127,3,0),0)+IFERROR(VLOOKUP($B54,'[34]  应清算资金  '!$AD$4:$AH$22,3,0),0)</f>
        <v>249.62</v>
      </c>
      <c r="F54" s="194">
        <v>-15</v>
      </c>
      <c r="G54" s="192"/>
      <c r="H54" s="192">
        <f t="shared" si="5"/>
        <v>122.21</v>
      </c>
      <c r="I54" s="192">
        <f>IFERROR(VLOOKUP($B54,'[34]  应清算资金  '!$V$4:$Z$127,4,0),0)+IFERROR(VLOOKUP($B54,'[34]  应清算资金  '!$AD$4:$AH$22,4,0),0)</f>
        <v>122.21</v>
      </c>
      <c r="J54" s="200"/>
    </row>
    <row r="55" spans="1:10">
      <c r="A55" s="199">
        <v>100018</v>
      </c>
      <c r="B55" s="189" t="s">
        <v>52</v>
      </c>
      <c r="C55" s="190" t="s">
        <v>511</v>
      </c>
      <c r="D55" s="191">
        <f t="shared" si="4"/>
        <v>1844.8700000000001</v>
      </c>
      <c r="E55" s="192">
        <f>IFERROR(VLOOKUP($B55,'[34]  应清算资金  '!$V$4:$Z$127,3,0),0)+IFERROR(VLOOKUP($B55,'[34]  应清算资金  '!$AD$4:$AH$22,3,0),0)</f>
        <v>1725.2</v>
      </c>
      <c r="F55" s="194">
        <v>119.67</v>
      </c>
      <c r="G55" s="192"/>
      <c r="H55" s="192">
        <f t="shared" si="5"/>
        <v>896.19</v>
      </c>
      <c r="I55" s="192">
        <f>IFERROR(VLOOKUP($B55,'[34]  应清算资金  '!$V$4:$Z$127,4,0),0)+IFERROR(VLOOKUP($B55,'[34]  应清算资金  '!$AD$4:$AH$22,4,0),0)</f>
        <v>896.19</v>
      </c>
      <c r="J55" s="200"/>
    </row>
    <row r="56" spans="1:10">
      <c r="A56" s="199">
        <v>100019</v>
      </c>
      <c r="B56" s="195" t="s">
        <v>53</v>
      </c>
      <c r="C56" s="190" t="s">
        <v>511</v>
      </c>
      <c r="D56" s="191">
        <f t="shared" si="4"/>
        <v>1284.6500000000001</v>
      </c>
      <c r="E56" s="192">
        <f>IFERROR(VLOOKUP($B56,'[34]  应清算资金  '!$V$4:$Z$127,3,0),0)+IFERROR(VLOOKUP($B56,'[34]  应清算资金  '!$AD$4:$AH$22,3,0),0)</f>
        <v>1139.1300000000001</v>
      </c>
      <c r="F56" s="194">
        <v>145.52000000000001</v>
      </c>
      <c r="G56" s="192"/>
      <c r="H56" s="192">
        <f t="shared" si="5"/>
        <v>561.22</v>
      </c>
      <c r="I56" s="192">
        <f>IFERROR(VLOOKUP($B56,'[34]  应清算资金  '!$V$4:$Z$127,4,0),0)+IFERROR(VLOOKUP($B56,'[34]  应清算资金  '!$AD$4:$AH$22,4,0),0)</f>
        <v>561.22</v>
      </c>
      <c r="J56" s="200"/>
    </row>
    <row r="57" spans="1:10">
      <c r="A57" s="593">
        <v>100020</v>
      </c>
      <c r="B57" s="185" t="s">
        <v>13</v>
      </c>
      <c r="C57" s="186"/>
      <c r="D57" s="191">
        <f t="shared" si="4"/>
        <v>1407.25</v>
      </c>
      <c r="E57" s="187">
        <f>SUM(E58:E59)</f>
        <v>1433.43</v>
      </c>
      <c r="F57" s="194">
        <v>-26.18</v>
      </c>
      <c r="G57" s="187"/>
      <c r="H57" s="192">
        <f t="shared" si="5"/>
        <v>684.62</v>
      </c>
      <c r="I57" s="187">
        <f>SUM(I58:I59)</f>
        <v>684.62</v>
      </c>
      <c r="J57" s="200"/>
    </row>
    <row r="58" spans="1:10" ht="22.5">
      <c r="A58" s="579"/>
      <c r="B58" s="195" t="s">
        <v>54</v>
      </c>
      <c r="C58" s="190" t="s">
        <v>511</v>
      </c>
      <c r="D58" s="191">
        <f t="shared" si="4"/>
        <v>1167.17</v>
      </c>
      <c r="E58" s="192">
        <f>IFERROR(VLOOKUP($B58,'[34]  应清算资金  '!$V$4:$Z$127,3,0),0)+IFERROR(VLOOKUP($B58,'[34]  应清算资金  '!$AD$4:$AH$22,3,0),0)</f>
        <v>1118.43</v>
      </c>
      <c r="F58" s="194">
        <v>48.74</v>
      </c>
      <c r="G58" s="192"/>
      <c r="H58" s="192">
        <f t="shared" si="5"/>
        <v>530.36</v>
      </c>
      <c r="I58" s="192">
        <f>IFERROR(VLOOKUP($B58,'[34]  应清算资金  '!$V$4:$Z$127,4,0),0)+IFERROR(VLOOKUP($B58,'[34]  应清算资金  '!$AD$4:$AH$22,4,0),0)</f>
        <v>530.36</v>
      </c>
      <c r="J58" s="200"/>
    </row>
    <row r="59" spans="1:10" ht="22.5">
      <c r="A59" s="594"/>
      <c r="B59" s="195" t="s">
        <v>55</v>
      </c>
      <c r="C59" s="190" t="s">
        <v>511</v>
      </c>
      <c r="D59" s="191">
        <f t="shared" si="4"/>
        <v>240.07999999999998</v>
      </c>
      <c r="E59" s="192">
        <f>IFERROR(VLOOKUP($B59,'[34]  应清算资金  '!$V$4:$Z$127,3,0),0)+IFERROR(VLOOKUP($B59,'[34]  应清算资金  '!$AD$4:$AH$22,3,0),0)</f>
        <v>315</v>
      </c>
      <c r="F59" s="194">
        <v>-74.92</v>
      </c>
      <c r="G59" s="192"/>
      <c r="H59" s="192">
        <f t="shared" si="5"/>
        <v>154.26</v>
      </c>
      <c r="I59" s="192">
        <f>IFERROR(VLOOKUP($B59,'[34]  应清算资金  '!$V$4:$Z$127,4,0),0)+IFERROR(VLOOKUP($B59,'[34]  应清算资金  '!$AD$4:$AH$22,4,0),0)</f>
        <v>154.26</v>
      </c>
      <c r="J59" s="200"/>
    </row>
    <row r="60" spans="1:10" ht="22.5">
      <c r="A60" s="199">
        <v>100021</v>
      </c>
      <c r="B60" s="195" t="s">
        <v>56</v>
      </c>
      <c r="C60" s="190" t="s">
        <v>511</v>
      </c>
      <c r="D60" s="191">
        <f t="shared" si="4"/>
        <v>1119.06</v>
      </c>
      <c r="E60" s="192">
        <f>IFERROR(VLOOKUP($B60,'[34]  应清算资金  '!$V$4:$Z$127,3,0),0)+IFERROR(VLOOKUP($B60,'[34]  应清算资金  '!$AD$4:$AH$22,3,0),0)</f>
        <v>922.97</v>
      </c>
      <c r="F60" s="194">
        <v>196.09</v>
      </c>
      <c r="G60" s="192"/>
      <c r="H60" s="192">
        <f t="shared" si="5"/>
        <v>455.44</v>
      </c>
      <c r="I60" s="192">
        <f>IFERROR(VLOOKUP($B60,'[34]  应清算资金  '!$V$4:$Z$127,4,0),0)+IFERROR(VLOOKUP($B60,'[34]  应清算资金  '!$AD$4:$AH$22,4,0),0)</f>
        <v>455.44</v>
      </c>
      <c r="J60" s="200"/>
    </row>
    <row r="61" spans="1:10" ht="22.5">
      <c r="A61" s="199">
        <v>100022</v>
      </c>
      <c r="B61" s="195" t="s">
        <v>57</v>
      </c>
      <c r="C61" s="190" t="s">
        <v>511</v>
      </c>
      <c r="D61" s="191">
        <f t="shared" si="4"/>
        <v>1041.0899999999999</v>
      </c>
      <c r="E61" s="192">
        <f>IFERROR(VLOOKUP($B61,'[34]  应清算资金  '!$V$4:$Z$127,3,0),0)+IFERROR(VLOOKUP($B61,'[34]  应清算资金  '!$AD$4:$AH$22,3,0),0)</f>
        <v>1062.05</v>
      </c>
      <c r="F61" s="194">
        <v>-20.96</v>
      </c>
      <c r="G61" s="192"/>
      <c r="H61" s="192">
        <f t="shared" si="5"/>
        <v>544.57999999999993</v>
      </c>
      <c r="I61" s="192">
        <f>IFERROR(VLOOKUP($B61,'[34]  应清算资金  '!$V$4:$Z$127,4,0),0)+IFERROR(VLOOKUP($B61,'[34]  应清算资金  '!$AD$4:$AH$22,4,0),0)</f>
        <v>544.57999999999993</v>
      </c>
      <c r="J61" s="200"/>
    </row>
    <row r="62" spans="1:10" ht="22.5">
      <c r="A62" s="199">
        <v>100023</v>
      </c>
      <c r="B62" s="189" t="s">
        <v>58</v>
      </c>
      <c r="C62" s="190" t="s">
        <v>511</v>
      </c>
      <c r="D62" s="191">
        <f t="shared" si="4"/>
        <v>1086.3900000000001</v>
      </c>
      <c r="E62" s="192">
        <f>IFERROR(VLOOKUP($B62,'[34]  应清算资金  '!$V$4:$Z$127,3,0),0)+IFERROR(VLOOKUP($B62,'[34]  应清算资金  '!$AD$4:$AH$22,3,0),0)</f>
        <v>1056.95</v>
      </c>
      <c r="F62" s="194">
        <v>29.44</v>
      </c>
      <c r="G62" s="192"/>
      <c r="H62" s="192">
        <f t="shared" si="5"/>
        <v>509.3</v>
      </c>
      <c r="I62" s="192">
        <f>IFERROR(VLOOKUP($B62,'[34]  应清算资金  '!$V$4:$Z$127,4,0),0)+IFERROR(VLOOKUP($B62,'[34]  应清算资金  '!$AD$4:$AH$22,4,0),0)</f>
        <v>509.3</v>
      </c>
      <c r="J62" s="200"/>
    </row>
    <row r="63" spans="1:10" ht="22.5">
      <c r="A63" s="199">
        <v>100024</v>
      </c>
      <c r="B63" s="195" t="s">
        <v>59</v>
      </c>
      <c r="C63" s="190" t="s">
        <v>511</v>
      </c>
      <c r="D63" s="191">
        <f t="shared" si="4"/>
        <v>1213.1200000000001</v>
      </c>
      <c r="E63" s="192">
        <f>IFERROR(VLOOKUP($B63,'[34]  应清算资金  '!$V$4:$Z$127,3,0),0)+IFERROR(VLOOKUP($B63,'[34]  应清算资金  '!$AD$4:$AH$22,3,0),0)</f>
        <v>1248.24</v>
      </c>
      <c r="F63" s="194">
        <v>-35.119999999999997</v>
      </c>
      <c r="G63" s="192"/>
      <c r="H63" s="192">
        <f t="shared" si="5"/>
        <v>587.41999999999996</v>
      </c>
      <c r="I63" s="192">
        <f>IFERROR(VLOOKUP($B63,'[34]  应清算资金  '!$V$4:$Z$127,4,0),0)+IFERROR(VLOOKUP($B63,'[34]  应清算资金  '!$AD$4:$AH$22,4,0),0)</f>
        <v>587.41999999999996</v>
      </c>
      <c r="J63" s="200"/>
    </row>
    <row r="64" spans="1:10" ht="22.5">
      <c r="A64" s="199">
        <v>100029</v>
      </c>
      <c r="B64" s="195" t="s">
        <v>60</v>
      </c>
      <c r="C64" s="190" t="s">
        <v>512</v>
      </c>
      <c r="D64" s="191">
        <f t="shared" si="4"/>
        <v>1430.5300000000002</v>
      </c>
      <c r="E64" s="192">
        <f>IFERROR(VLOOKUP($B64,'[34]  应清算资金  '!$V$4:$Z$127,3,0),0)+IFERROR(VLOOKUP($B64,'[34]  应清算资金  '!$AD$4:$AH$22,3,0),0)</f>
        <v>1247.3800000000001</v>
      </c>
      <c r="F64" s="194">
        <v>183.15</v>
      </c>
      <c r="G64" s="192"/>
      <c r="H64" s="192">
        <f t="shared" si="5"/>
        <v>606.58000000000004</v>
      </c>
      <c r="I64" s="192">
        <f>IFERROR(VLOOKUP($B64,'[34]  应清算资金  '!$V$4:$Z$127,4,0),0)+IFERROR(VLOOKUP($B64,'[34]  应清算资金  '!$AD$4:$AH$22,4,0),0)</f>
        <v>606.58000000000004</v>
      </c>
      <c r="J64" s="200"/>
    </row>
    <row r="65" spans="1:10">
      <c r="A65" s="199">
        <v>100025</v>
      </c>
      <c r="B65" s="195" t="s">
        <v>62</v>
      </c>
      <c r="C65" s="190" t="s">
        <v>511</v>
      </c>
      <c r="D65" s="191">
        <f t="shared" si="4"/>
        <v>1065.56</v>
      </c>
      <c r="E65" s="192">
        <f>IFERROR(VLOOKUP($B65,'[34]  应清算资金  '!$V$4:$Z$127,3,0),0)+IFERROR(VLOOKUP($B65,'[34]  应清算资金  '!$AD$4:$AH$22,3,0),0)</f>
        <v>1090.98</v>
      </c>
      <c r="F65" s="194">
        <v>-25.42</v>
      </c>
      <c r="G65" s="192"/>
      <c r="H65" s="192">
        <f t="shared" si="5"/>
        <v>533.98</v>
      </c>
      <c r="I65" s="192">
        <f>IFERROR(VLOOKUP($B65,'[34]  应清算资金  '!$V$4:$Z$127,4,0),0)+IFERROR(VLOOKUP($B65,'[34]  应清算资金  '!$AD$4:$AH$22,4,0),0)</f>
        <v>533.98</v>
      </c>
      <c r="J65" s="200"/>
    </row>
    <row r="66" spans="1:10" ht="22.5">
      <c r="A66" s="199">
        <v>100026</v>
      </c>
      <c r="B66" s="195" t="s">
        <v>63</v>
      </c>
      <c r="C66" s="190" t="s">
        <v>511</v>
      </c>
      <c r="D66" s="191">
        <f t="shared" si="4"/>
        <v>1011.88</v>
      </c>
      <c r="E66" s="192">
        <f>IFERROR(VLOOKUP($B66,'[34]  应清算资金  '!$V$4:$Z$127,3,0),0)+IFERROR(VLOOKUP($B66,'[34]  应清算资金  '!$AD$4:$AH$22,3,0),0)</f>
        <v>992.06</v>
      </c>
      <c r="F66" s="194">
        <v>19.82</v>
      </c>
      <c r="G66" s="192"/>
      <c r="H66" s="192">
        <f t="shared" si="5"/>
        <v>466.71</v>
      </c>
      <c r="I66" s="192">
        <f>IFERROR(VLOOKUP($B66,'[34]  应清算资金  '!$V$4:$Z$127,4,0),0)+IFERROR(VLOOKUP($B66,'[34]  应清算资金  '!$AD$4:$AH$22,4,0),0)</f>
        <v>466.71</v>
      </c>
      <c r="J66" s="200"/>
    </row>
    <row r="67" spans="1:10" ht="22.5">
      <c r="A67" s="199">
        <v>100027</v>
      </c>
      <c r="B67" s="195" t="s">
        <v>64</v>
      </c>
      <c r="C67" s="190" t="s">
        <v>511</v>
      </c>
      <c r="D67" s="191">
        <f t="shared" si="4"/>
        <v>533.71999999999991</v>
      </c>
      <c r="E67" s="192">
        <f>IFERROR(VLOOKUP($B67,'[34]  应清算资金  '!$V$4:$Z$127,3,0),0)+IFERROR(VLOOKUP($B67,'[34]  应清算资金  '!$AD$4:$AH$22,3,0),0)</f>
        <v>554.16999999999996</v>
      </c>
      <c r="F67" s="194">
        <v>-20.45</v>
      </c>
      <c r="G67" s="192"/>
      <c r="H67" s="192">
        <f t="shared" si="5"/>
        <v>265.85000000000002</v>
      </c>
      <c r="I67" s="192">
        <f>IFERROR(VLOOKUP($B67,'[34]  应清算资金  '!$V$4:$Z$127,4,0),0)+IFERROR(VLOOKUP($B67,'[34]  应清算资金  '!$AD$4:$AH$22,4,0),0)</f>
        <v>265.85000000000002</v>
      </c>
      <c r="J67" s="200"/>
    </row>
    <row r="68" spans="1:10" ht="22.5">
      <c r="A68" s="199">
        <v>100028</v>
      </c>
      <c r="B68" s="195" t="s">
        <v>65</v>
      </c>
      <c r="C68" s="190" t="s">
        <v>511</v>
      </c>
      <c r="D68" s="191">
        <f t="shared" si="4"/>
        <v>1245.04</v>
      </c>
      <c r="E68" s="192">
        <f>IFERROR(VLOOKUP($B68,'[34]  应清算资金  '!$V$4:$Z$127,3,0),0)+IFERROR(VLOOKUP($B68,'[34]  应清算资金  '!$AD$4:$AH$22,3,0),0)</f>
        <v>1095.1199999999999</v>
      </c>
      <c r="F68" s="194">
        <v>149.91999999999999</v>
      </c>
      <c r="G68" s="192"/>
      <c r="H68" s="192">
        <f t="shared" si="5"/>
        <v>555.54</v>
      </c>
      <c r="I68" s="192">
        <f>IFERROR(VLOOKUP($B68,'[34]  应清算资金  '!$V$4:$Z$127,4,0),0)+IFERROR(VLOOKUP($B68,'[34]  应清算资金  '!$AD$4:$AH$22,4,0),0)</f>
        <v>555.54</v>
      </c>
      <c r="J68" s="200"/>
    </row>
    <row r="69" spans="1:10" ht="22.5">
      <c r="A69" s="199">
        <v>100030</v>
      </c>
      <c r="B69" s="195" t="s">
        <v>66</v>
      </c>
      <c r="C69" s="190" t="s">
        <v>512</v>
      </c>
      <c r="D69" s="191">
        <f t="shared" si="4"/>
        <v>1101.22</v>
      </c>
      <c r="E69" s="192">
        <f>IFERROR(VLOOKUP($B69,'[34]  应清算资金  '!$V$4:$Z$127,3,0),0)+IFERROR(VLOOKUP($B69,'[34]  应清算资金  '!$AD$4:$AH$22,3,0),0)</f>
        <v>871.35</v>
      </c>
      <c r="F69" s="194">
        <v>229.87</v>
      </c>
      <c r="G69" s="192"/>
      <c r="H69" s="192">
        <f t="shared" si="5"/>
        <v>417.1</v>
      </c>
      <c r="I69" s="192">
        <f>IFERROR(VLOOKUP($B69,'[34]  应清算资金  '!$V$4:$Z$127,4,0),0)+IFERROR(VLOOKUP($B69,'[34]  应清算资金  '!$AD$4:$AH$22,4,0),0)</f>
        <v>417.1</v>
      </c>
      <c r="J69" s="200"/>
    </row>
    <row r="70" spans="1:10" ht="22.5">
      <c r="A70" s="199">
        <v>100031</v>
      </c>
      <c r="B70" s="195" t="s">
        <v>67</v>
      </c>
      <c r="C70" s="190" t="s">
        <v>512</v>
      </c>
      <c r="D70" s="191">
        <f t="shared" si="4"/>
        <v>939.9</v>
      </c>
      <c r="E70" s="192">
        <f>IFERROR(VLOOKUP($B70,'[34]  应清算资金  '!$V$4:$Z$127,3,0),0)+IFERROR(VLOOKUP($B70,'[34]  应清算资金  '!$AD$4:$AH$22,3,0),0)</f>
        <v>743.78</v>
      </c>
      <c r="F70" s="194">
        <v>196.12</v>
      </c>
      <c r="G70" s="192"/>
      <c r="H70" s="192">
        <f t="shared" si="5"/>
        <v>355.78</v>
      </c>
      <c r="I70" s="192">
        <f>IFERROR(VLOOKUP($B70,'[34]  应清算资金  '!$V$4:$Z$127,4,0),0)+IFERROR(VLOOKUP($B70,'[34]  应清算资金  '!$AD$4:$AH$22,4,0),0)</f>
        <v>355.78</v>
      </c>
      <c r="J70" s="200"/>
    </row>
    <row r="71" spans="1:10" ht="33.75">
      <c r="A71" s="199">
        <v>100032</v>
      </c>
      <c r="B71" s="195" t="s">
        <v>68</v>
      </c>
      <c r="C71" s="190" t="s">
        <v>512</v>
      </c>
      <c r="D71" s="191">
        <f t="shared" si="4"/>
        <v>1934.65</v>
      </c>
      <c r="E71" s="192">
        <f>IFERROR(VLOOKUP($B71,'[34]  应清算资金  '!$V$4:$Z$127,3,0),0)+IFERROR(VLOOKUP($B71,'[34]  应清算资金  '!$AD$4:$AH$22,3,0),0)</f>
        <v>1220.02</v>
      </c>
      <c r="F71" s="194">
        <v>714.63</v>
      </c>
      <c r="G71" s="192"/>
      <c r="H71" s="192">
        <f t="shared" si="5"/>
        <v>592.88</v>
      </c>
      <c r="I71" s="192">
        <f>IFERROR(VLOOKUP($B71,'[34]  应清算资金  '!$V$4:$Z$127,4,0),0)+IFERROR(VLOOKUP($B71,'[34]  应清算资金  '!$AD$4:$AH$22,4,0),0)</f>
        <v>592.88</v>
      </c>
      <c r="J71" s="200"/>
    </row>
    <row r="72" spans="1:10" ht="33.75">
      <c r="A72" s="199">
        <v>100033</v>
      </c>
      <c r="B72" s="195" t="s">
        <v>69</v>
      </c>
      <c r="C72" s="190" t="s">
        <v>512</v>
      </c>
      <c r="D72" s="191">
        <f t="shared" si="4"/>
        <v>767.79</v>
      </c>
      <c r="E72" s="192">
        <f>IFERROR(VLOOKUP($B72,'[34]  应清算资金  '!$V$4:$Z$127,3,0),0)+IFERROR(VLOOKUP($B72,'[34]  应清算资金  '!$AD$4:$AH$22,3,0),0)</f>
        <v>692.17</v>
      </c>
      <c r="F72" s="194">
        <v>75.62</v>
      </c>
      <c r="G72" s="192"/>
      <c r="H72" s="192">
        <f t="shared" si="5"/>
        <v>334.25</v>
      </c>
      <c r="I72" s="192">
        <f>IFERROR(VLOOKUP($B72,'[34]  应清算资金  '!$V$4:$Z$127,4,0),0)+IFERROR(VLOOKUP($B72,'[34]  应清算资金  '!$AD$4:$AH$22,4,0),0)</f>
        <v>334.25</v>
      </c>
      <c r="J72" s="200"/>
    </row>
    <row r="73" spans="1:10" ht="48">
      <c r="A73" s="199">
        <v>100034</v>
      </c>
      <c r="B73" s="201" t="s">
        <v>70</v>
      </c>
      <c r="C73" s="190" t="s">
        <v>512</v>
      </c>
      <c r="D73" s="191">
        <f t="shared" si="4"/>
        <v>1167.6399999999999</v>
      </c>
      <c r="E73" s="192">
        <v>463.23</v>
      </c>
      <c r="F73" s="194">
        <v>704.41</v>
      </c>
      <c r="G73" s="192"/>
      <c r="H73" s="192">
        <f t="shared" si="5"/>
        <v>231.09</v>
      </c>
      <c r="I73" s="192">
        <v>231.09</v>
      </c>
      <c r="J73" s="200"/>
    </row>
    <row r="74" spans="1:10" ht="22.5">
      <c r="A74" s="199">
        <v>100054</v>
      </c>
      <c r="B74" s="195" t="s">
        <v>71</v>
      </c>
      <c r="C74" s="202" t="s">
        <v>512</v>
      </c>
      <c r="D74" s="191">
        <f t="shared" si="4"/>
        <v>1107.43</v>
      </c>
      <c r="E74" s="192">
        <f>IFERROR(VLOOKUP($B74,'[34]  应清算资金  '!$V$4:$Z$127,3,0),0)+IFERROR(VLOOKUP($B74,'[34]  应清算资金  '!$AD$4:$AH$22,3,0),0)</f>
        <v>931.6</v>
      </c>
      <c r="F74" s="194">
        <v>175.83</v>
      </c>
      <c r="G74" s="192"/>
      <c r="H74" s="192">
        <f t="shared" si="5"/>
        <v>448.87</v>
      </c>
      <c r="I74" s="192">
        <f>IFERROR(VLOOKUP($B74,'[34]  应清算资金  '!$V$4:$Z$127,4,0),0)+IFERROR(VLOOKUP($B74,'[34]  应清算资金  '!$AD$4:$AH$22,4,0),0)</f>
        <v>448.87</v>
      </c>
      <c r="J74" s="200"/>
    </row>
    <row r="75" spans="1:10" ht="22.5">
      <c r="A75" s="199">
        <v>100058</v>
      </c>
      <c r="B75" s="195" t="s">
        <v>72</v>
      </c>
      <c r="C75" s="202" t="s">
        <v>511</v>
      </c>
      <c r="D75" s="191">
        <f t="shared" ref="D75:D138" si="6">E75+F75+G75</f>
        <v>709.55</v>
      </c>
      <c r="E75" s="192">
        <f>IFERROR(VLOOKUP($B75,'[34]  应清算资金  '!$V$4:$Z$127,3,0),0)+IFERROR(VLOOKUP($B75,'[34]  应清算资金  '!$AD$4:$AH$22,3,0),0)</f>
        <v>694.74</v>
      </c>
      <c r="F75" s="194">
        <v>14.81</v>
      </c>
      <c r="G75" s="192"/>
      <c r="H75" s="192">
        <f t="shared" ref="H75:H138" si="7">I75+J75</f>
        <v>342.83</v>
      </c>
      <c r="I75" s="192">
        <f>IFERROR(VLOOKUP($B75,'[34]  应清算资金  '!$V$4:$Z$127,4,0),0)+IFERROR(VLOOKUP($B75,'[34]  应清算资金  '!$AD$4:$AH$22,4,0),0)</f>
        <v>342.83</v>
      </c>
      <c r="J75" s="200"/>
    </row>
    <row r="76" spans="1:10" ht="22.5">
      <c r="A76" s="199">
        <v>100060</v>
      </c>
      <c r="B76" s="195" t="s">
        <v>73</v>
      </c>
      <c r="C76" s="190" t="s">
        <v>512</v>
      </c>
      <c r="D76" s="191">
        <f t="shared" si="6"/>
        <v>540.24</v>
      </c>
      <c r="E76" s="192">
        <f>IFERROR(VLOOKUP($B76,'[34]  应清算资金  '!$V$4:$Z$127,3,0),0)+IFERROR(VLOOKUP($B76,'[34]  应清算资金  '!$AD$4:$AH$22,3,0),0)</f>
        <v>522.44000000000005</v>
      </c>
      <c r="F76" s="194">
        <v>17.8</v>
      </c>
      <c r="G76" s="192"/>
      <c r="H76" s="192">
        <f t="shared" si="7"/>
        <v>254.7</v>
      </c>
      <c r="I76" s="192">
        <f>IFERROR(VLOOKUP($B76,'[34]  应清算资金  '!$V$4:$Z$127,4,0),0)+IFERROR(VLOOKUP($B76,'[34]  应清算资金  '!$AD$4:$AH$22,4,0),0)</f>
        <v>254.7</v>
      </c>
      <c r="J76" s="200"/>
    </row>
    <row r="77" spans="1:10" ht="22.5">
      <c r="A77" s="199">
        <v>100059</v>
      </c>
      <c r="B77" s="195" t="s">
        <v>74</v>
      </c>
      <c r="C77" s="190" t="s">
        <v>512</v>
      </c>
      <c r="D77" s="191">
        <f t="shared" si="6"/>
        <v>1292.74</v>
      </c>
      <c r="E77" s="192">
        <f>IFERROR(VLOOKUP($B77,'[34]  应清算资金  '!$V$4:$Z$127,3,0),0)+IFERROR(VLOOKUP($B77,'[34]  应清算资金  '!$AD$4:$AH$22,3,0),0)</f>
        <v>897.77</v>
      </c>
      <c r="F77" s="194">
        <v>394.97</v>
      </c>
      <c r="G77" s="192"/>
      <c r="H77" s="192">
        <f t="shared" si="7"/>
        <v>435.51</v>
      </c>
      <c r="I77" s="192">
        <f>IFERROR(VLOOKUP($B77,'[34]  应清算资金  '!$V$4:$Z$127,4,0),0)+IFERROR(VLOOKUP($B77,'[34]  应清算资金  '!$AD$4:$AH$22,4,0),0)</f>
        <v>435.51</v>
      </c>
      <c r="J77" s="200"/>
    </row>
    <row r="78" spans="1:10" ht="22.5">
      <c r="A78" s="199">
        <v>100061</v>
      </c>
      <c r="B78" s="195" t="s">
        <v>75</v>
      </c>
      <c r="C78" s="190" t="s">
        <v>512</v>
      </c>
      <c r="D78" s="191">
        <f t="shared" si="6"/>
        <v>1420.0300000000002</v>
      </c>
      <c r="E78" s="192">
        <f>IFERROR(VLOOKUP($B78,'[34]  应清算资金  '!$V$4:$Z$127,3,0),0)+IFERROR(VLOOKUP($B78,'[34]  应清算资金  '!$AD$4:$AH$22,3,0),0)</f>
        <v>1063.92</v>
      </c>
      <c r="F78" s="194">
        <v>356.11</v>
      </c>
      <c r="G78" s="192"/>
      <c r="H78" s="192">
        <f t="shared" si="7"/>
        <v>509.34</v>
      </c>
      <c r="I78" s="192">
        <f>IFERROR(VLOOKUP($B78,'[34]  应清算资金  '!$V$4:$Z$127,4,0),0)+IFERROR(VLOOKUP($B78,'[34]  应清算资金  '!$AD$4:$AH$22,4,0),0)</f>
        <v>509.34</v>
      </c>
      <c r="J78" s="200"/>
    </row>
    <row r="79" spans="1:10" ht="33.75">
      <c r="A79" s="199">
        <v>100062</v>
      </c>
      <c r="B79" s="195" t="s">
        <v>76</v>
      </c>
      <c r="C79" s="190" t="s">
        <v>512</v>
      </c>
      <c r="D79" s="191">
        <f t="shared" si="6"/>
        <v>574.48</v>
      </c>
      <c r="E79" s="192">
        <f>IFERROR(VLOOKUP($B79,'[34]  应清算资金  '!$V$4:$Z$127,3,0),0)+IFERROR(VLOOKUP($B79,'[34]  应清算资金  '!$AD$4:$AH$22,3,0),0)</f>
        <v>547.62</v>
      </c>
      <c r="F79" s="194">
        <v>26.86</v>
      </c>
      <c r="G79" s="192"/>
      <c r="H79" s="192">
        <f t="shared" si="7"/>
        <v>264.95</v>
      </c>
      <c r="I79" s="192">
        <f>IFERROR(VLOOKUP($B79,'[34]  应清算资金  '!$V$4:$Z$127,4,0),0)+IFERROR(VLOOKUP($B79,'[34]  应清算资金  '!$AD$4:$AH$22,4,0),0)</f>
        <v>264.95</v>
      </c>
      <c r="J79" s="200"/>
    </row>
    <row r="80" spans="1:10" ht="33.75">
      <c r="A80" s="184">
        <v>100063</v>
      </c>
      <c r="B80" s="203" t="s">
        <v>77</v>
      </c>
      <c r="C80" s="204" t="s">
        <v>512</v>
      </c>
      <c r="D80" s="191">
        <f t="shared" si="6"/>
        <v>3165.14</v>
      </c>
      <c r="E80" s="192">
        <f>IFERROR(VLOOKUP($B80,'[34]  应清算资金  '!$V$4:$Z$127,3,0),0)+IFERROR(VLOOKUP($B80,'[34]  应清算资金  '!$AD$4:$AH$22,3,0),0)</f>
        <v>320.45</v>
      </c>
      <c r="F80" s="194">
        <v>2844.69</v>
      </c>
      <c r="G80" s="192"/>
      <c r="H80" s="192">
        <f t="shared" si="7"/>
        <v>152.97</v>
      </c>
      <c r="I80" s="192">
        <f>IFERROR(VLOOKUP($B80,'[34]  应清算资金  '!$V$4:$Z$127,4,0),0)+IFERROR(VLOOKUP($B80,'[34]  应清算资金  '!$AD$4:$AH$22,4,0),0)</f>
        <v>152.97</v>
      </c>
      <c r="J80" s="200"/>
    </row>
    <row r="81" spans="1:10" ht="22.5">
      <c r="A81" s="186" t="s">
        <v>579</v>
      </c>
      <c r="B81" s="205"/>
      <c r="C81" s="205"/>
      <c r="D81" s="191">
        <f t="shared" si="6"/>
        <v>17337.849999999999</v>
      </c>
      <c r="E81" s="206">
        <f>SUM(E82:E86,E89:E94,E97:E108)</f>
        <v>17337.849999999999</v>
      </c>
      <c r="F81" s="207"/>
      <c r="G81" s="206"/>
      <c r="H81" s="192">
        <f t="shared" si="7"/>
        <v>8551.5</v>
      </c>
      <c r="I81" s="206">
        <f>SUM(I82:I86,I89:I94,I97:I108)</f>
        <v>8551.5</v>
      </c>
      <c r="J81" s="200"/>
    </row>
    <row r="82" spans="1:10" ht="22.5">
      <c r="A82" s="208" t="s">
        <v>634</v>
      </c>
      <c r="B82" s="208" t="s">
        <v>79</v>
      </c>
      <c r="C82" s="209" t="s">
        <v>512</v>
      </c>
      <c r="D82" s="191">
        <f t="shared" si="6"/>
        <v>524.89</v>
      </c>
      <c r="E82" s="192">
        <f>IFERROR(VLOOKUP($B82,'[34]  应清算资金  '!$V$4:$Z$127,3,0),0)+IFERROR(VLOOKUP($B82,'[34]  应清算资金  '!$AD$4:$AH$22,3,0),0)</f>
        <v>524.89</v>
      </c>
      <c r="F82" s="193"/>
      <c r="G82" s="192"/>
      <c r="H82" s="192">
        <f t="shared" si="7"/>
        <v>249.46</v>
      </c>
      <c r="I82" s="192">
        <f>IFERROR(VLOOKUP($B82,'[34]  应清算资金  '!$V$4:$Z$127,4,0),0)+IFERROR(VLOOKUP($B82,'[34]  应清算资金  '!$AD$4:$AH$22,4,0),0)</f>
        <v>249.46</v>
      </c>
      <c r="J82" s="200"/>
    </row>
    <row r="83" spans="1:10" ht="22.5">
      <c r="A83" s="195" t="s">
        <v>635</v>
      </c>
      <c r="B83" s="195" t="s">
        <v>80</v>
      </c>
      <c r="C83" s="202" t="s">
        <v>512</v>
      </c>
      <c r="D83" s="191">
        <f t="shared" si="6"/>
        <v>701.82</v>
      </c>
      <c r="E83" s="192">
        <f>IFERROR(VLOOKUP($B83,'[34]  应清算资金  '!$V$4:$Z$127,3,0),0)+IFERROR(VLOOKUP($B83,'[34]  应清算资金  '!$AD$4:$AH$22,3,0),0)</f>
        <v>701.82</v>
      </c>
      <c r="F83" s="193"/>
      <c r="G83" s="192"/>
      <c r="H83" s="192">
        <f t="shared" si="7"/>
        <v>337.35</v>
      </c>
      <c r="I83" s="192">
        <f>IFERROR(VLOOKUP($B83,'[34]  应清算资金  '!$V$4:$Z$127,4,0),0)+IFERROR(VLOOKUP($B83,'[34]  应清算资金  '!$AD$4:$AH$22,4,0),0)</f>
        <v>337.35</v>
      </c>
      <c r="J83" s="200"/>
    </row>
    <row r="84" spans="1:10" ht="22.5">
      <c r="A84" s="195" t="s">
        <v>81</v>
      </c>
      <c r="B84" s="195" t="s">
        <v>82</v>
      </c>
      <c r="C84" s="202" t="s">
        <v>511</v>
      </c>
      <c r="D84" s="191">
        <f t="shared" si="6"/>
        <v>357.81</v>
      </c>
      <c r="E84" s="192">
        <f>IFERROR(VLOOKUP($B84,'[34]  应清算资金  '!$V$4:$Z$127,3,0),0)+IFERROR(VLOOKUP($B84,'[34]  应清算资金  '!$AD$4:$AH$22,3,0),0)</f>
        <v>357.81</v>
      </c>
      <c r="F84" s="193"/>
      <c r="G84" s="192"/>
      <c r="H84" s="192">
        <f t="shared" si="7"/>
        <v>171.4</v>
      </c>
      <c r="I84" s="192">
        <f>IFERROR(VLOOKUP($B84,'[34]  应清算资金  '!$V$4:$Z$127,4,0),0)+IFERROR(VLOOKUP($B84,'[34]  应清算资金  '!$AD$4:$AH$22,4,0),0)</f>
        <v>171.4</v>
      </c>
      <c r="J84" s="200"/>
    </row>
    <row r="85" spans="1:10" ht="22.5">
      <c r="A85" s="195" t="s">
        <v>636</v>
      </c>
      <c r="B85" s="195" t="s">
        <v>83</v>
      </c>
      <c r="C85" s="190" t="s">
        <v>512</v>
      </c>
      <c r="D85" s="191">
        <f t="shared" si="6"/>
        <v>714.32</v>
      </c>
      <c r="E85" s="192">
        <f>IFERROR(VLOOKUP($B85,'[34]  应清算资金  '!$V$4:$Z$127,3,0),0)+IFERROR(VLOOKUP($B85,'[34]  应清算资金  '!$AD$4:$AH$22,3,0),0)</f>
        <v>714.32</v>
      </c>
      <c r="F85" s="193"/>
      <c r="G85" s="192"/>
      <c r="H85" s="192">
        <f t="shared" si="7"/>
        <v>348.35</v>
      </c>
      <c r="I85" s="192">
        <f>IFERROR(VLOOKUP($B85,'[34]  应清算资金  '!$V$4:$Z$127,4,0),0)+IFERROR(VLOOKUP($B85,'[34]  应清算资金  '!$AD$4:$AH$22,4,0),0)</f>
        <v>348.35</v>
      </c>
      <c r="J85" s="200"/>
    </row>
    <row r="86" spans="1:10" ht="14.25">
      <c r="A86" s="593" t="s">
        <v>513</v>
      </c>
      <c r="B86" s="185" t="s">
        <v>13</v>
      </c>
      <c r="C86" s="210"/>
      <c r="D86" s="191">
        <f t="shared" si="6"/>
        <v>1183.52</v>
      </c>
      <c r="E86" s="187">
        <f>SUM(E87:E88)</f>
        <v>1183.52</v>
      </c>
      <c r="F86" s="193"/>
      <c r="G86" s="187"/>
      <c r="H86" s="192">
        <f t="shared" si="7"/>
        <v>572.88</v>
      </c>
      <c r="I86" s="187">
        <f>SUM(I87:I88)</f>
        <v>572.88</v>
      </c>
      <c r="J86" s="200"/>
    </row>
    <row r="87" spans="1:10" ht="33.75">
      <c r="A87" s="579"/>
      <c r="B87" s="195" t="s">
        <v>85</v>
      </c>
      <c r="C87" s="190" t="s">
        <v>512</v>
      </c>
      <c r="D87" s="191">
        <f t="shared" si="6"/>
        <v>643.73</v>
      </c>
      <c r="E87" s="192">
        <f>IFERROR(VLOOKUP($B87,'[34]  应清算资金  '!$V$4:$Z$127,3,0),0)+IFERROR(VLOOKUP($B87,'[34]  应清算资金  '!$AD$4:$AH$22,3,0),0)</f>
        <v>643.73</v>
      </c>
      <c r="F87" s="193"/>
      <c r="G87" s="192"/>
      <c r="H87" s="192">
        <f t="shared" si="7"/>
        <v>303.95</v>
      </c>
      <c r="I87" s="192">
        <f>IFERROR(VLOOKUP($B87,'[34]  应清算资金  '!$V$4:$Z$127,4,0),0)+IFERROR(VLOOKUP($B87,'[34]  应清算资金  '!$AD$4:$AH$22,4,0),0)</f>
        <v>303.95</v>
      </c>
      <c r="J87" s="200"/>
    </row>
    <row r="88" spans="1:10" ht="22.5">
      <c r="A88" s="594"/>
      <c r="B88" s="195" t="s">
        <v>86</v>
      </c>
      <c r="C88" s="190" t="s">
        <v>512</v>
      </c>
      <c r="D88" s="191">
        <f t="shared" si="6"/>
        <v>539.79</v>
      </c>
      <c r="E88" s="192">
        <f>IFERROR(VLOOKUP($B88,'[34]  应清算资金  '!$V$4:$Z$127,3,0),0)+IFERROR(VLOOKUP($B88,'[34]  应清算资金  '!$AD$4:$AH$22,3,0),0)</f>
        <v>539.79</v>
      </c>
      <c r="F88" s="193"/>
      <c r="G88" s="192"/>
      <c r="H88" s="192">
        <f t="shared" si="7"/>
        <v>268.93</v>
      </c>
      <c r="I88" s="192">
        <f>IFERROR(VLOOKUP($B88,'[34]  应清算资金  '!$V$4:$Z$127,4,0),0)+IFERROR(VLOOKUP($B88,'[34]  应清算资金  '!$AD$4:$AH$22,4,0),0)</f>
        <v>268.93</v>
      </c>
      <c r="J88" s="200"/>
    </row>
    <row r="89" spans="1:10" ht="33.75">
      <c r="A89" s="195" t="s">
        <v>637</v>
      </c>
      <c r="B89" s="195" t="s">
        <v>88</v>
      </c>
      <c r="C89" s="190" t="s">
        <v>512</v>
      </c>
      <c r="D89" s="191">
        <f t="shared" si="6"/>
        <v>645.25</v>
      </c>
      <c r="E89" s="192">
        <f>IFERROR(VLOOKUP($B89,'[34]  应清算资金  '!$V$4:$Z$127,3,0),0)+IFERROR(VLOOKUP($B89,'[34]  应清算资金  '!$AD$4:$AH$22,3,0),0)</f>
        <v>645.25</v>
      </c>
      <c r="F89" s="193"/>
      <c r="G89" s="192"/>
      <c r="H89" s="192">
        <f t="shared" si="7"/>
        <v>311.63</v>
      </c>
      <c r="I89" s="192">
        <f>IFERROR(VLOOKUP($B89,'[34]  应清算资金  '!$V$4:$Z$127,4,0),0)+IFERROR(VLOOKUP($B89,'[34]  应清算资金  '!$AD$4:$AH$22,4,0),0)</f>
        <v>311.63</v>
      </c>
      <c r="J89" s="200"/>
    </row>
    <row r="90" spans="1:10" ht="22.5">
      <c r="A90" s="195" t="s">
        <v>131</v>
      </c>
      <c r="B90" s="195" t="s">
        <v>89</v>
      </c>
      <c r="C90" s="190" t="s">
        <v>512</v>
      </c>
      <c r="D90" s="191">
        <f t="shared" si="6"/>
        <v>715.18</v>
      </c>
      <c r="E90" s="192">
        <f>IFERROR(VLOOKUP($B90,'[34]  应清算资金  '!$V$4:$Z$127,3,0),0)+IFERROR(VLOOKUP($B90,'[34]  应清算资金  '!$AD$4:$AH$22,3,0),0)</f>
        <v>715.18</v>
      </c>
      <c r="F90" s="193"/>
      <c r="G90" s="192"/>
      <c r="H90" s="192">
        <f t="shared" si="7"/>
        <v>340.38</v>
      </c>
      <c r="I90" s="192">
        <f>IFERROR(VLOOKUP($B90,'[34]  应清算资金  '!$V$4:$Z$127,4,0),0)+IFERROR(VLOOKUP($B90,'[34]  应清算资金  '!$AD$4:$AH$22,4,0),0)</f>
        <v>340.38</v>
      </c>
      <c r="J90" s="200"/>
    </row>
    <row r="91" spans="1:10" ht="22.5">
      <c r="A91" s="195" t="s">
        <v>638</v>
      </c>
      <c r="B91" s="195" t="s">
        <v>90</v>
      </c>
      <c r="C91" s="190" t="s">
        <v>512</v>
      </c>
      <c r="D91" s="191">
        <f t="shared" si="6"/>
        <v>887.37</v>
      </c>
      <c r="E91" s="192">
        <f>IFERROR(VLOOKUP($B91,'[34]  应清算资金  '!$V$4:$Z$127,3,0),0)+IFERROR(VLOOKUP($B91,'[34]  应清算资金  '!$AD$4:$AH$22,3,0),0)</f>
        <v>887.37</v>
      </c>
      <c r="F91" s="193"/>
      <c r="G91" s="192"/>
      <c r="H91" s="192">
        <f t="shared" si="7"/>
        <v>426.91</v>
      </c>
      <c r="I91" s="192">
        <f>IFERROR(VLOOKUP($B91,'[34]  应清算资金  '!$V$4:$Z$127,4,0),0)+IFERROR(VLOOKUP($B91,'[34]  应清算资金  '!$AD$4:$AH$22,4,0),0)</f>
        <v>426.91</v>
      </c>
      <c r="J91" s="200"/>
    </row>
    <row r="92" spans="1:10" ht="22.5">
      <c r="A92" s="196" t="s">
        <v>459</v>
      </c>
      <c r="B92" s="195" t="s">
        <v>91</v>
      </c>
      <c r="C92" s="190" t="s">
        <v>512</v>
      </c>
      <c r="D92" s="191">
        <f t="shared" si="6"/>
        <v>421.57</v>
      </c>
      <c r="E92" s="192">
        <f>IFERROR(VLOOKUP($B92,'[34]  应清算资金  '!$V$4:$Z$127,3,0),0)+IFERROR(VLOOKUP($B92,'[34]  应清算资金  '!$AD$4:$AH$22,3,0),0)</f>
        <v>421.57</v>
      </c>
      <c r="F92" s="193"/>
      <c r="G92" s="192"/>
      <c r="H92" s="192">
        <f t="shared" si="7"/>
        <v>204.32</v>
      </c>
      <c r="I92" s="192">
        <f>IFERROR(VLOOKUP($B92,'[34]  应清算资金  '!$V$4:$Z$127,4,0),0)+IFERROR(VLOOKUP($B92,'[34]  应清算资金  '!$AD$4:$AH$22,4,0),0)</f>
        <v>204.32</v>
      </c>
      <c r="J92" s="200"/>
    </row>
    <row r="93" spans="1:10" ht="33.75">
      <c r="A93" s="195" t="s">
        <v>639</v>
      </c>
      <c r="B93" s="195" t="s">
        <v>92</v>
      </c>
      <c r="C93" s="190" t="s">
        <v>512</v>
      </c>
      <c r="D93" s="191">
        <f t="shared" si="6"/>
        <v>935.69</v>
      </c>
      <c r="E93" s="192">
        <f>IFERROR(VLOOKUP($B93,'[34]  应清算资金  '!$V$4:$Z$127,3,0),0)+IFERROR(VLOOKUP($B93,'[34]  应清算资金  '!$AD$4:$AH$22,3,0),0)</f>
        <v>935.69</v>
      </c>
      <c r="F93" s="193"/>
      <c r="G93" s="192"/>
      <c r="H93" s="192">
        <f t="shared" si="7"/>
        <v>452.12</v>
      </c>
      <c r="I93" s="192">
        <f>IFERROR(VLOOKUP($B93,'[34]  应清算资金  '!$V$4:$Z$127,4,0),0)+IFERROR(VLOOKUP($B93,'[34]  应清算资金  '!$AD$4:$AH$22,4,0),0)</f>
        <v>452.12</v>
      </c>
      <c r="J93" s="200"/>
    </row>
    <row r="94" spans="1:10" ht="14.25">
      <c r="A94" s="593" t="s">
        <v>93</v>
      </c>
      <c r="B94" s="185" t="s">
        <v>13</v>
      </c>
      <c r="C94" s="210"/>
      <c r="D94" s="191">
        <f t="shared" si="6"/>
        <v>1187.9100000000001</v>
      </c>
      <c r="E94" s="187">
        <f>SUM(E95:E96)</f>
        <v>1187.9100000000001</v>
      </c>
      <c r="F94" s="193"/>
      <c r="G94" s="187"/>
      <c r="H94" s="192">
        <f t="shared" si="7"/>
        <v>582.66999999999996</v>
      </c>
      <c r="I94" s="187">
        <f>SUM(I95:I96)</f>
        <v>582.66999999999996</v>
      </c>
      <c r="J94" s="200"/>
    </row>
    <row r="95" spans="1:10" ht="22.5">
      <c r="A95" s="579"/>
      <c r="B95" s="195" t="s">
        <v>94</v>
      </c>
      <c r="C95" s="190" t="s">
        <v>512</v>
      </c>
      <c r="D95" s="191">
        <f t="shared" si="6"/>
        <v>666.57</v>
      </c>
      <c r="E95" s="192">
        <f>IFERROR(VLOOKUP($B95,'[34]  应清算资金  '!$V$4:$Z$127,3,0),0)+IFERROR(VLOOKUP($B95,'[34]  应清算资金  '!$AD$4:$AH$22,3,0),0)</f>
        <v>666.57</v>
      </c>
      <c r="F95" s="193"/>
      <c r="G95" s="192"/>
      <c r="H95" s="192">
        <f t="shared" si="7"/>
        <v>325.70999999999998</v>
      </c>
      <c r="I95" s="192">
        <f>IFERROR(VLOOKUP($B95,'[34]  应清算资金  '!$V$4:$Z$127,4,0),0)+IFERROR(VLOOKUP($B95,'[34]  应清算资金  '!$AD$4:$AH$22,4,0),0)</f>
        <v>325.70999999999998</v>
      </c>
      <c r="J95" s="200"/>
    </row>
    <row r="96" spans="1:10" ht="33.75">
      <c r="A96" s="594"/>
      <c r="B96" s="195" t="s">
        <v>95</v>
      </c>
      <c r="C96" s="190" t="s">
        <v>512</v>
      </c>
      <c r="D96" s="191">
        <f t="shared" si="6"/>
        <v>521.34</v>
      </c>
      <c r="E96" s="192">
        <f>IFERROR(VLOOKUP($B96,'[34]  应清算资金  '!$V$4:$Z$127,3,0),0)+IFERROR(VLOOKUP($B96,'[34]  应清算资金  '!$AD$4:$AH$22,3,0),0)</f>
        <v>521.34</v>
      </c>
      <c r="F96" s="193"/>
      <c r="G96" s="192"/>
      <c r="H96" s="192">
        <f t="shared" si="7"/>
        <v>256.95999999999998</v>
      </c>
      <c r="I96" s="192">
        <f>IFERROR(VLOOKUP($B96,'[34]  应清算资金  '!$V$4:$Z$127,4,0),0)+IFERROR(VLOOKUP($B96,'[34]  应清算资金  '!$AD$4:$AH$22,4,0),0)</f>
        <v>256.95999999999998</v>
      </c>
      <c r="J96" s="200"/>
    </row>
    <row r="97" spans="1:10" ht="33.75">
      <c r="A97" s="195" t="s">
        <v>640</v>
      </c>
      <c r="B97" s="195" t="s">
        <v>96</v>
      </c>
      <c r="C97" s="190" t="s">
        <v>512</v>
      </c>
      <c r="D97" s="191">
        <f t="shared" si="6"/>
        <v>644.15</v>
      </c>
      <c r="E97" s="192">
        <f>IFERROR(VLOOKUP($B97,'[34]  应清算资金  '!$V$4:$Z$127,3,0),0)+IFERROR(VLOOKUP($B97,'[34]  应清算资金  '!$AD$4:$AH$22,3,0),0)</f>
        <v>644.15</v>
      </c>
      <c r="F97" s="193"/>
      <c r="G97" s="192"/>
      <c r="H97" s="192">
        <f t="shared" si="7"/>
        <v>302.57</v>
      </c>
      <c r="I97" s="192">
        <f>IFERROR(VLOOKUP($B97,'[34]  应清算资金  '!$V$4:$Z$127,4,0),0)+IFERROR(VLOOKUP($B97,'[34]  应清算资金  '!$AD$4:$AH$22,4,0),0)</f>
        <v>302.57</v>
      </c>
      <c r="J97" s="200"/>
    </row>
    <row r="98" spans="1:10" ht="22.5">
      <c r="A98" s="195" t="s">
        <v>97</v>
      </c>
      <c r="B98" s="195" t="s">
        <v>98</v>
      </c>
      <c r="C98" s="190" t="s">
        <v>512</v>
      </c>
      <c r="D98" s="191">
        <f t="shared" si="6"/>
        <v>331.72</v>
      </c>
      <c r="E98" s="192">
        <f>IFERROR(VLOOKUP($B98,'[34]  应清算资金  '!$V$4:$Z$127,3,0),0)+IFERROR(VLOOKUP($B98,'[34]  应清算资金  '!$AD$4:$AH$22,3,0),0)</f>
        <v>331.72</v>
      </c>
      <c r="F98" s="193"/>
      <c r="G98" s="192"/>
      <c r="H98" s="192">
        <f t="shared" si="7"/>
        <v>157.28</v>
      </c>
      <c r="I98" s="192">
        <f>IFERROR(VLOOKUP($B98,'[34]  应清算资金  '!$V$4:$Z$127,4,0),0)+IFERROR(VLOOKUP($B98,'[34]  应清算资金  '!$AD$4:$AH$22,4,0),0)</f>
        <v>157.28</v>
      </c>
      <c r="J98" s="200"/>
    </row>
    <row r="99" spans="1:10" ht="22.5">
      <c r="A99" s="195" t="s">
        <v>99</v>
      </c>
      <c r="B99" s="195" t="s">
        <v>100</v>
      </c>
      <c r="C99" s="202" t="s">
        <v>512</v>
      </c>
      <c r="D99" s="191">
        <f t="shared" si="6"/>
        <v>279.37</v>
      </c>
      <c r="E99" s="192">
        <f>IFERROR(VLOOKUP($B99,'[34]  应清算资金  '!$V$4:$Z$127,3,0),0)+IFERROR(VLOOKUP($B99,'[34]  应清算资金  '!$AD$4:$AH$22,3,0),0)</f>
        <v>279.37</v>
      </c>
      <c r="F99" s="193"/>
      <c r="G99" s="192"/>
      <c r="H99" s="192">
        <f t="shared" si="7"/>
        <v>132.24</v>
      </c>
      <c r="I99" s="192">
        <f>IFERROR(VLOOKUP($B99,'[34]  应清算资金  '!$V$4:$Z$127,4,0),0)+IFERROR(VLOOKUP($B99,'[34]  应清算资金  '!$AD$4:$AH$22,4,0),0)</f>
        <v>132.24</v>
      </c>
      <c r="J99" s="200"/>
    </row>
    <row r="100" spans="1:10" ht="33.75">
      <c r="A100" s="195" t="s">
        <v>641</v>
      </c>
      <c r="B100" s="195" t="s">
        <v>101</v>
      </c>
      <c r="C100" s="202" t="s">
        <v>511</v>
      </c>
      <c r="D100" s="191">
        <f t="shared" si="6"/>
        <v>775.57</v>
      </c>
      <c r="E100" s="192">
        <f>IFERROR(VLOOKUP($B100,'[34]  应清算资金  '!$V$4:$Z$127,3,0),0)+IFERROR(VLOOKUP($B100,'[34]  应清算资金  '!$AD$4:$AH$22,3,0),0)</f>
        <v>775.57</v>
      </c>
      <c r="F100" s="193"/>
      <c r="G100" s="192"/>
      <c r="H100" s="192">
        <f t="shared" si="7"/>
        <v>376.31</v>
      </c>
      <c r="I100" s="192">
        <f>IFERROR(VLOOKUP($B100,'[34]  应清算资金  '!$V$4:$Z$127,4,0),0)+IFERROR(VLOOKUP($B100,'[34]  应清算资金  '!$AD$4:$AH$22,4,0),0)</f>
        <v>376.31</v>
      </c>
      <c r="J100" s="200"/>
    </row>
    <row r="101" spans="1:10" ht="22.5">
      <c r="A101" s="195" t="s">
        <v>102</v>
      </c>
      <c r="B101" s="195" t="s">
        <v>103</v>
      </c>
      <c r="C101" s="190" t="s">
        <v>512</v>
      </c>
      <c r="D101" s="191">
        <f t="shared" si="6"/>
        <v>383.83</v>
      </c>
      <c r="E101" s="192">
        <f>IFERROR(VLOOKUP($B101,'[34]  应清算资金  '!$V$4:$Z$127,3,0),0)+IFERROR(VLOOKUP($B101,'[34]  应清算资金  '!$AD$4:$AH$22,3,0),0)</f>
        <v>383.83</v>
      </c>
      <c r="F101" s="193"/>
      <c r="G101" s="192"/>
      <c r="H101" s="192">
        <f t="shared" si="7"/>
        <v>183.02</v>
      </c>
      <c r="I101" s="192">
        <f>IFERROR(VLOOKUP($B101,'[34]  应清算资金  '!$V$4:$Z$127,4,0),0)+IFERROR(VLOOKUP($B101,'[34]  应清算资金  '!$AD$4:$AH$22,4,0),0)</f>
        <v>183.02</v>
      </c>
      <c r="J101" s="200"/>
    </row>
    <row r="102" spans="1:10" ht="22.5">
      <c r="A102" s="195" t="s">
        <v>104</v>
      </c>
      <c r="B102" s="195" t="s">
        <v>105</v>
      </c>
      <c r="C102" s="190" t="s">
        <v>512</v>
      </c>
      <c r="D102" s="191">
        <f t="shared" si="6"/>
        <v>573.49</v>
      </c>
      <c r="E102" s="192">
        <f>IFERROR(VLOOKUP($B102,'[34]  应清算资金  '!$V$4:$Z$127,3,0),0)+IFERROR(VLOOKUP($B102,'[34]  应清算资金  '!$AD$4:$AH$22,3,0),0)</f>
        <v>573.49</v>
      </c>
      <c r="F102" s="193"/>
      <c r="G102" s="192"/>
      <c r="H102" s="192">
        <f t="shared" si="7"/>
        <v>275.86</v>
      </c>
      <c r="I102" s="192">
        <f>IFERROR(VLOOKUP($B102,'[34]  应清算资金  '!$V$4:$Z$127,4,0),0)+IFERROR(VLOOKUP($B102,'[34]  应清算资金  '!$AD$4:$AH$22,4,0),0)</f>
        <v>275.86</v>
      </c>
      <c r="J102" s="200"/>
    </row>
    <row r="103" spans="1:10" ht="22.5">
      <c r="A103" s="195" t="s">
        <v>106</v>
      </c>
      <c r="B103" s="195" t="s">
        <v>107</v>
      </c>
      <c r="C103" s="190" t="s">
        <v>512</v>
      </c>
      <c r="D103" s="191">
        <f t="shared" si="6"/>
        <v>534.38</v>
      </c>
      <c r="E103" s="192">
        <f>IFERROR(VLOOKUP($B103,'[34]  应清算资金  '!$V$4:$Z$127,3,0),0)+IFERROR(VLOOKUP($B103,'[34]  应清算资金  '!$AD$4:$AH$22,3,0),0)</f>
        <v>534.38</v>
      </c>
      <c r="F103" s="193"/>
      <c r="G103" s="192"/>
      <c r="H103" s="192">
        <f t="shared" si="7"/>
        <v>258.79000000000002</v>
      </c>
      <c r="I103" s="192">
        <f>IFERROR(VLOOKUP($B103,'[34]  应清算资金  '!$V$4:$Z$127,4,0),0)+IFERROR(VLOOKUP($B103,'[34]  应清算资金  '!$AD$4:$AH$22,4,0),0)</f>
        <v>258.79000000000002</v>
      </c>
      <c r="J103" s="200"/>
    </row>
    <row r="104" spans="1:10" ht="33.75">
      <c r="A104" s="195" t="s">
        <v>642</v>
      </c>
      <c r="B104" s="195" t="s">
        <v>87</v>
      </c>
      <c r="C104" s="202" t="s">
        <v>512</v>
      </c>
      <c r="D104" s="191">
        <f t="shared" si="6"/>
        <v>654.54</v>
      </c>
      <c r="E104" s="192">
        <f>IFERROR(VLOOKUP($B104,'[34]  应清算资金  '!$V$4:$Z$127,3,0),0)+IFERROR(VLOOKUP($B104,'[34]  应清算资金  '!$AD$4:$AH$22,3,0),0)</f>
        <v>654.54</v>
      </c>
      <c r="F104" s="193"/>
      <c r="G104" s="192"/>
      <c r="H104" s="192">
        <f t="shared" si="7"/>
        <v>320.7</v>
      </c>
      <c r="I104" s="192">
        <f>IFERROR(VLOOKUP($B104,'[34]  应清算资金  '!$V$4:$Z$127,4,0),0)+IFERROR(VLOOKUP($B104,'[34]  应清算资金  '!$AD$4:$AH$22,4,0),0)</f>
        <v>320.7</v>
      </c>
      <c r="J104" s="200"/>
    </row>
    <row r="105" spans="1:10" ht="22.5">
      <c r="A105" s="195" t="s">
        <v>108</v>
      </c>
      <c r="B105" s="189" t="s">
        <v>109</v>
      </c>
      <c r="C105" s="202" t="s">
        <v>511</v>
      </c>
      <c r="D105" s="191">
        <f t="shared" si="6"/>
        <v>0</v>
      </c>
      <c r="E105" s="192">
        <f>IFERROR(VLOOKUP($B105,'[34]  应清算资金  '!$V$4:$Z$127,3,0),0)+IFERROR(VLOOKUP($B105,'[34]  应清算资金  '!$AD$4:$AH$22,3,0),0)</f>
        <v>0</v>
      </c>
      <c r="F105" s="193"/>
      <c r="G105" s="192"/>
      <c r="H105" s="192">
        <f t="shared" si="7"/>
        <v>188.28</v>
      </c>
      <c r="I105" s="192">
        <f>IFERROR(VLOOKUP($B105,'[34]  应清算资金  '!$V$4:$Z$127,4,0),0)+IFERROR(VLOOKUP($B105,'[34]  应清算资金  '!$AD$4:$AH$22,4,0),0)</f>
        <v>188.28</v>
      </c>
      <c r="J105" s="200"/>
    </row>
    <row r="106" spans="1:10" ht="22.5">
      <c r="A106" s="211"/>
      <c r="B106" s="189" t="s">
        <v>110</v>
      </c>
      <c r="C106" s="190" t="s">
        <v>512</v>
      </c>
      <c r="D106" s="191">
        <f t="shared" si="6"/>
        <v>334.17</v>
      </c>
      <c r="E106" s="192">
        <f>IFERROR(VLOOKUP($B106,'[34]  应清算资金  '!$V$4:$Z$127,3,0),0)+IFERROR(VLOOKUP($B106,'[34]  应清算资金  '!$AD$4:$AH$22,3,0),0)</f>
        <v>334.17</v>
      </c>
      <c r="F106" s="193"/>
      <c r="G106" s="192"/>
      <c r="H106" s="192">
        <f t="shared" si="7"/>
        <v>188.85</v>
      </c>
      <c r="I106" s="192">
        <f>IFERROR(VLOOKUP($B106,'[34]  应清算资金  '!$V$4:$Z$127,4,0),0)+IFERROR(VLOOKUP($B106,'[34]  应清算资金  '!$AD$4:$AH$22,4,0),0)</f>
        <v>188.85</v>
      </c>
      <c r="J106" s="200"/>
    </row>
    <row r="107" spans="1:10" ht="22.5">
      <c r="A107" s="211"/>
      <c r="B107" s="195" t="s">
        <v>111</v>
      </c>
      <c r="C107" s="190" t="s">
        <v>512</v>
      </c>
      <c r="D107" s="191">
        <f t="shared" si="6"/>
        <v>296.77999999999997</v>
      </c>
      <c r="E107" s="192">
        <f>IFERROR(VLOOKUP($B107,'[34]  应清算资金  '!$V$4:$Z$127,3,0),0)+IFERROR(VLOOKUP($B107,'[34]  应清算资金  '!$AD$4:$AH$22,3,0),0)</f>
        <v>296.77999999999997</v>
      </c>
      <c r="F107" s="193"/>
      <c r="G107" s="192"/>
      <c r="H107" s="192">
        <f t="shared" si="7"/>
        <v>142.19</v>
      </c>
      <c r="I107" s="192">
        <f>IFERROR(VLOOKUP($B107,'[34]  应清算资金  '!$V$4:$Z$127,4,0),0)+IFERROR(VLOOKUP($B107,'[34]  应清算资金  '!$AD$4:$AH$22,4,0),0)</f>
        <v>142.19</v>
      </c>
      <c r="J107" s="200"/>
    </row>
    <row r="108" spans="1:10">
      <c r="A108" s="593" t="s">
        <v>430</v>
      </c>
      <c r="B108" s="185" t="s">
        <v>13</v>
      </c>
      <c r="C108" s="190"/>
      <c r="D108" s="191">
        <f t="shared" si="6"/>
        <v>4254.5200000000004</v>
      </c>
      <c r="E108" s="187">
        <f>SUM(E109:E112)</f>
        <v>4254.5200000000004</v>
      </c>
      <c r="F108" s="193"/>
      <c r="G108" s="187"/>
      <c r="H108" s="192">
        <f t="shared" si="7"/>
        <v>2027.9399999999998</v>
      </c>
      <c r="I108" s="187">
        <f>SUM(I109:I112)</f>
        <v>2027.9399999999998</v>
      </c>
      <c r="J108" s="200"/>
    </row>
    <row r="109" spans="1:10" ht="22.5">
      <c r="A109" s="579"/>
      <c r="B109" s="195" t="s">
        <v>114</v>
      </c>
      <c r="C109" s="190" t="s">
        <v>511</v>
      </c>
      <c r="D109" s="191">
        <f t="shared" si="6"/>
        <v>1659.76</v>
      </c>
      <c r="E109" s="192">
        <f>IFERROR(VLOOKUP($B109,'[34]  应清算资金  '!$V$4:$Z$127,3,0),0)+IFERROR(VLOOKUP($B109,'[34]  应清算资金  '!$AD$4:$AH$22,3,0),0)</f>
        <v>1659.76</v>
      </c>
      <c r="F109" s="193"/>
      <c r="G109" s="192"/>
      <c r="H109" s="192">
        <f t="shared" si="7"/>
        <v>796.78</v>
      </c>
      <c r="I109" s="192">
        <f>IFERROR(VLOOKUP($B109,'[34]  应清算资金  '!$V$4:$Z$127,4,0),0)+IFERROR(VLOOKUP($B109,'[34]  应清算资金  '!$AD$4:$AH$22,4,0),0)</f>
        <v>796.78</v>
      </c>
      <c r="J109" s="200"/>
    </row>
    <row r="110" spans="1:10">
      <c r="A110" s="579"/>
      <c r="B110" s="195" t="s">
        <v>115</v>
      </c>
      <c r="C110" s="202" t="s">
        <v>511</v>
      </c>
      <c r="D110" s="191">
        <f t="shared" si="6"/>
        <v>1390.41</v>
      </c>
      <c r="E110" s="192">
        <f>IFERROR(VLOOKUP($B110,'[34]  应清算资金  '!$V$4:$Z$127,3,0),0)+IFERROR(VLOOKUP($B110,'[34]  应清算资金  '!$AD$4:$AH$22,3,0),0)</f>
        <v>1390.41</v>
      </c>
      <c r="F110" s="193"/>
      <c r="G110" s="192"/>
      <c r="H110" s="192">
        <f t="shared" si="7"/>
        <v>659.8</v>
      </c>
      <c r="I110" s="192">
        <f>IFERROR(VLOOKUP($B110,'[34]  应清算资金  '!$V$4:$Z$127,4,0),0)+IFERROR(VLOOKUP($B110,'[34]  应清算资金  '!$AD$4:$AH$22,4,0),0)</f>
        <v>659.8</v>
      </c>
      <c r="J110" s="200"/>
    </row>
    <row r="111" spans="1:10" ht="22.5">
      <c r="A111" s="579"/>
      <c r="B111" s="195" t="s">
        <v>116</v>
      </c>
      <c r="C111" s="202" t="s">
        <v>511</v>
      </c>
      <c r="D111" s="191">
        <f t="shared" si="6"/>
        <v>972.47</v>
      </c>
      <c r="E111" s="192">
        <f>IFERROR(VLOOKUP($B111,'[34]  应清算资金  '!$V$4:$Z$127,3,0),0)+IFERROR(VLOOKUP($B111,'[34]  应清算资金  '!$AD$4:$AH$22,3,0),0)</f>
        <v>972.47</v>
      </c>
      <c r="F111" s="193"/>
      <c r="G111" s="192"/>
      <c r="H111" s="192">
        <f t="shared" si="7"/>
        <v>459.58</v>
      </c>
      <c r="I111" s="192">
        <f>IFERROR(VLOOKUP($B111,'[34]  应清算资金  '!$V$4:$Z$127,4,0),0)+IFERROR(VLOOKUP($B111,'[34]  应清算资金  '!$AD$4:$AH$22,4,0),0)</f>
        <v>459.58</v>
      </c>
      <c r="J111" s="200"/>
    </row>
    <row r="112" spans="1:10" ht="22.5">
      <c r="A112" s="594"/>
      <c r="B112" s="196" t="s">
        <v>117</v>
      </c>
      <c r="C112" s="197" t="s">
        <v>512</v>
      </c>
      <c r="D112" s="191">
        <f t="shared" si="6"/>
        <v>231.88</v>
      </c>
      <c r="E112" s="192">
        <f>IFERROR(VLOOKUP($B112,'[34]  应清算资金  '!$V$4:$Z$127,3,0),0)+IFERROR(VLOOKUP($B112,'[34]  应清算资金  '!$AD$4:$AH$22,3,0),0)</f>
        <v>231.88</v>
      </c>
      <c r="F112" s="193"/>
      <c r="G112" s="192"/>
      <c r="H112" s="192">
        <f t="shared" si="7"/>
        <v>111.78</v>
      </c>
      <c r="I112" s="192">
        <f>IFERROR(VLOOKUP($B112,'[34]  应清算资金  '!$V$4:$Z$127,4,0),0)+IFERROR(VLOOKUP($B112,'[34]  应清算资金  '!$AD$4:$AH$22,4,0),0)</f>
        <v>111.78</v>
      </c>
      <c r="J112" s="200"/>
    </row>
    <row r="113" spans="1:10">
      <c r="A113" s="186" t="s">
        <v>431</v>
      </c>
      <c r="B113" s="205"/>
      <c r="C113" s="205"/>
      <c r="D113" s="191">
        <f t="shared" si="6"/>
        <v>27685.159999999996</v>
      </c>
      <c r="E113" s="206">
        <f>SUM(E114,E126,E130,E134,E140,E143,E146,E151,E154,E158,E161,E164,E167)</f>
        <v>27685.159999999996</v>
      </c>
      <c r="F113" s="207"/>
      <c r="G113" s="206"/>
      <c r="H113" s="192">
        <f t="shared" si="7"/>
        <v>0</v>
      </c>
      <c r="I113" s="206">
        <f>SUM(I114,I126,I130,I134,I140,I143,I146,I151,I154,I158,I161,I164,I167)</f>
        <v>0</v>
      </c>
      <c r="J113" s="200"/>
    </row>
    <row r="114" spans="1:10">
      <c r="A114" s="538" t="s">
        <v>153</v>
      </c>
      <c r="B114" s="185" t="s">
        <v>13</v>
      </c>
      <c r="C114" s="186"/>
      <c r="D114" s="191">
        <f t="shared" si="6"/>
        <v>7204.9199999999992</v>
      </c>
      <c r="E114" s="187">
        <f>SUM(E115:E125)</f>
        <v>7204.9199999999992</v>
      </c>
      <c r="F114" s="193"/>
      <c r="G114" s="187"/>
      <c r="H114" s="192">
        <f t="shared" si="7"/>
        <v>0</v>
      </c>
      <c r="I114" s="187">
        <f>SUM(I115:I125)</f>
        <v>0</v>
      </c>
      <c r="J114" s="200"/>
    </row>
    <row r="115" spans="1:10" ht="22.5">
      <c r="A115" s="539"/>
      <c r="B115" s="195" t="s">
        <v>514</v>
      </c>
      <c r="C115" s="202" t="s">
        <v>512</v>
      </c>
      <c r="D115" s="191">
        <f t="shared" si="6"/>
        <v>672.35</v>
      </c>
      <c r="E115" s="192">
        <f>IFERROR(VLOOKUP($B115,'[34]  应清算资金  '!$V$4:$Z$127,3,0),0)+IFERROR(VLOOKUP($B115,'[34]  应清算资金  '!$AD$4:$AH$22,3,0),0)</f>
        <v>672.35</v>
      </c>
      <c r="F115" s="193"/>
      <c r="G115" s="192"/>
      <c r="H115" s="192">
        <f t="shared" si="7"/>
        <v>0</v>
      </c>
      <c r="I115" s="192">
        <f>IFERROR(VLOOKUP($B115,'[34]  应清算资金  '!$V$4:$Z$127,4,0),0)+IFERROR(VLOOKUP($B115,'[34]  应清算资金  '!$AD$4:$AH$22,4,0),0)</f>
        <v>0</v>
      </c>
      <c r="J115" s="200"/>
    </row>
    <row r="116" spans="1:10" ht="33.75">
      <c r="A116" s="539"/>
      <c r="B116" s="195" t="s">
        <v>515</v>
      </c>
      <c r="C116" s="202" t="s">
        <v>512</v>
      </c>
      <c r="D116" s="191">
        <f t="shared" si="6"/>
        <v>637.20000000000005</v>
      </c>
      <c r="E116" s="192">
        <f>IFERROR(VLOOKUP($B116,'[34]  应清算资金  '!$V$4:$Z$127,3,0),0)+IFERROR(VLOOKUP($B116,'[34]  应清算资金  '!$AD$4:$AH$22,3,0),0)</f>
        <v>637.20000000000005</v>
      </c>
      <c r="F116" s="193"/>
      <c r="G116" s="192"/>
      <c r="H116" s="192">
        <f t="shared" si="7"/>
        <v>0</v>
      </c>
      <c r="I116" s="192">
        <f>IFERROR(VLOOKUP($B116,'[34]  应清算资金  '!$V$4:$Z$127,4,0),0)+IFERROR(VLOOKUP($B116,'[34]  应清算资金  '!$AD$4:$AH$22,4,0),0)</f>
        <v>0</v>
      </c>
      <c r="J116" s="200"/>
    </row>
    <row r="117" spans="1:10" ht="22.5">
      <c r="A117" s="539"/>
      <c r="B117" s="195" t="s">
        <v>516</v>
      </c>
      <c r="C117" s="190" t="s">
        <v>512</v>
      </c>
      <c r="D117" s="191">
        <f t="shared" si="6"/>
        <v>762.29</v>
      </c>
      <c r="E117" s="192">
        <f>IFERROR(VLOOKUP($B117,'[34]  应清算资金  '!$V$4:$Z$127,3,0),0)+IFERROR(VLOOKUP($B117,'[34]  应清算资金  '!$AD$4:$AH$22,3,0),0)</f>
        <v>762.29</v>
      </c>
      <c r="F117" s="193"/>
      <c r="G117" s="192"/>
      <c r="H117" s="192">
        <f t="shared" si="7"/>
        <v>0</v>
      </c>
      <c r="I117" s="192">
        <f>IFERROR(VLOOKUP($B117,'[34]  应清算资金  '!$V$4:$Z$127,4,0),0)+IFERROR(VLOOKUP($B117,'[34]  应清算资金  '!$AD$4:$AH$22,4,0),0)</f>
        <v>0</v>
      </c>
      <c r="J117" s="200"/>
    </row>
    <row r="118" spans="1:10">
      <c r="A118" s="539"/>
      <c r="B118" s="195" t="s">
        <v>517</v>
      </c>
      <c r="C118" s="202" t="s">
        <v>511</v>
      </c>
      <c r="D118" s="191">
        <f t="shared" si="6"/>
        <v>862.41</v>
      </c>
      <c r="E118" s="192">
        <f>IFERROR(VLOOKUP($B118,'[34]  应清算资金  '!$V$4:$Z$127,3,0),0)+IFERROR(VLOOKUP($B118,'[34]  应清算资金  '!$AD$4:$AH$22,3,0),0)</f>
        <v>862.41</v>
      </c>
      <c r="F118" s="193"/>
      <c r="G118" s="192"/>
      <c r="H118" s="192">
        <f t="shared" si="7"/>
        <v>0</v>
      </c>
      <c r="I118" s="192">
        <f>IFERROR(VLOOKUP($B118,'[34]  应清算资金  '!$V$4:$Z$127,4,0),0)+IFERROR(VLOOKUP($B118,'[34]  应清算资金  '!$AD$4:$AH$22,4,0),0)</f>
        <v>0</v>
      </c>
      <c r="J118" s="200"/>
    </row>
    <row r="119" spans="1:10" ht="22.5">
      <c r="A119" s="539"/>
      <c r="B119" s="195" t="s">
        <v>518</v>
      </c>
      <c r="C119" s="190" t="s">
        <v>512</v>
      </c>
      <c r="D119" s="191">
        <f t="shared" si="6"/>
        <v>705.64</v>
      </c>
      <c r="E119" s="192">
        <f>IFERROR(VLOOKUP($B119,'[34]  应清算资金  '!$V$4:$Z$127,3,0),0)+IFERROR(VLOOKUP($B119,'[34]  应清算资金  '!$AD$4:$AH$22,3,0),0)</f>
        <v>705.64</v>
      </c>
      <c r="F119" s="193"/>
      <c r="G119" s="192"/>
      <c r="H119" s="192">
        <f t="shared" si="7"/>
        <v>0</v>
      </c>
      <c r="I119" s="192">
        <f>IFERROR(VLOOKUP($B119,'[34]  应清算资金  '!$V$4:$Z$127,4,0),0)+IFERROR(VLOOKUP($B119,'[34]  应清算资金  '!$AD$4:$AH$22,4,0),0)</f>
        <v>0</v>
      </c>
      <c r="J119" s="200"/>
    </row>
    <row r="120" spans="1:10" ht="22.5">
      <c r="A120" s="539"/>
      <c r="B120" s="195" t="s">
        <v>519</v>
      </c>
      <c r="C120" s="190" t="s">
        <v>512</v>
      </c>
      <c r="D120" s="191">
        <f t="shared" si="6"/>
        <v>761.29</v>
      </c>
      <c r="E120" s="192">
        <f>IFERROR(VLOOKUP($B120,'[34]  应清算资金  '!$V$4:$Z$127,3,0),0)+IFERROR(VLOOKUP($B120,'[34]  应清算资金  '!$AD$4:$AH$22,3,0),0)</f>
        <v>761.29</v>
      </c>
      <c r="F120" s="193"/>
      <c r="G120" s="192"/>
      <c r="H120" s="192">
        <f t="shared" si="7"/>
        <v>0</v>
      </c>
      <c r="I120" s="192">
        <f>IFERROR(VLOOKUP($B120,'[34]  应清算资金  '!$V$4:$Z$127,4,0),0)+IFERROR(VLOOKUP($B120,'[34]  应清算资金  '!$AD$4:$AH$22,4,0),0)</f>
        <v>0</v>
      </c>
      <c r="J120" s="200"/>
    </row>
    <row r="121" spans="1:10" ht="22.5">
      <c r="A121" s="539"/>
      <c r="B121" s="195" t="s">
        <v>520</v>
      </c>
      <c r="C121" s="190" t="s">
        <v>512</v>
      </c>
      <c r="D121" s="191">
        <f t="shared" si="6"/>
        <v>828.73</v>
      </c>
      <c r="E121" s="192">
        <f>IFERROR(VLOOKUP($B121,'[34]  应清算资金  '!$V$4:$Z$127,3,0),0)+IFERROR(VLOOKUP($B121,'[34]  应清算资金  '!$AD$4:$AH$22,3,0),0)</f>
        <v>828.73</v>
      </c>
      <c r="F121" s="193"/>
      <c r="G121" s="192"/>
      <c r="H121" s="192">
        <f t="shared" si="7"/>
        <v>0</v>
      </c>
      <c r="I121" s="192">
        <f>IFERROR(VLOOKUP($B121,'[34]  应清算资金  '!$V$4:$Z$127,4,0),0)+IFERROR(VLOOKUP($B121,'[34]  应清算资金  '!$AD$4:$AH$22,4,0),0)</f>
        <v>0</v>
      </c>
      <c r="J121" s="200"/>
    </row>
    <row r="122" spans="1:10" ht="22.5">
      <c r="A122" s="539"/>
      <c r="B122" s="195" t="s">
        <v>521</v>
      </c>
      <c r="C122" s="190" t="s">
        <v>512</v>
      </c>
      <c r="D122" s="191">
        <f t="shared" si="6"/>
        <v>844.48</v>
      </c>
      <c r="E122" s="192">
        <f>IFERROR(VLOOKUP($B122,'[34]  应清算资金  '!$V$4:$Z$127,3,0),0)+IFERROR(VLOOKUP($B122,'[34]  应清算资金  '!$AD$4:$AH$22,3,0),0)</f>
        <v>844.48</v>
      </c>
      <c r="F122" s="193"/>
      <c r="G122" s="192"/>
      <c r="H122" s="192">
        <f t="shared" si="7"/>
        <v>0</v>
      </c>
      <c r="I122" s="192">
        <f>IFERROR(VLOOKUP($B122,'[34]  应清算资金  '!$V$4:$Z$127,4,0),0)+IFERROR(VLOOKUP($B122,'[34]  应清算资金  '!$AD$4:$AH$22,4,0),0)</f>
        <v>0</v>
      </c>
      <c r="J122" s="200"/>
    </row>
    <row r="123" spans="1:10" ht="33.75">
      <c r="A123" s="539"/>
      <c r="B123" s="195" t="s">
        <v>522</v>
      </c>
      <c r="C123" s="190" t="s">
        <v>512</v>
      </c>
      <c r="D123" s="191">
        <f t="shared" si="6"/>
        <v>527.38</v>
      </c>
      <c r="E123" s="192">
        <f>IFERROR(VLOOKUP($B123,'[34]  应清算资金  '!$V$4:$Z$127,3,0),0)+IFERROR(VLOOKUP($B123,'[34]  应清算资金  '!$AD$4:$AH$22,3,0),0)</f>
        <v>527.38</v>
      </c>
      <c r="F123" s="193"/>
      <c r="G123" s="192"/>
      <c r="H123" s="192">
        <f t="shared" si="7"/>
        <v>0</v>
      </c>
      <c r="I123" s="192">
        <f>IFERROR(VLOOKUP($B123,'[34]  应清算资金  '!$V$4:$Z$127,4,0),0)+IFERROR(VLOOKUP($B123,'[34]  应清算资金  '!$AD$4:$AH$22,4,0),0)</f>
        <v>0</v>
      </c>
      <c r="J123" s="200"/>
    </row>
    <row r="124" spans="1:10" ht="22.5">
      <c r="A124" s="539"/>
      <c r="B124" s="195" t="s">
        <v>523</v>
      </c>
      <c r="C124" s="202" t="s">
        <v>512</v>
      </c>
      <c r="D124" s="191">
        <f t="shared" si="6"/>
        <v>484.86</v>
      </c>
      <c r="E124" s="192">
        <f>IFERROR(VLOOKUP($B124,'[34]  应清算资金  '!$V$4:$Z$127,3,0),0)+IFERROR(VLOOKUP($B124,'[34]  应清算资金  '!$AD$4:$AH$22,3,0),0)</f>
        <v>484.86</v>
      </c>
      <c r="F124" s="193"/>
      <c r="G124" s="192"/>
      <c r="H124" s="192">
        <f t="shared" si="7"/>
        <v>0</v>
      </c>
      <c r="I124" s="192">
        <f>IFERROR(VLOOKUP($B124,'[34]  应清算资金  '!$V$4:$Z$127,4,0),0)+IFERROR(VLOOKUP($B124,'[34]  应清算资金  '!$AD$4:$AH$22,4,0),0)</f>
        <v>0</v>
      </c>
      <c r="J124" s="200"/>
    </row>
    <row r="125" spans="1:10" ht="33.75">
      <c r="A125" s="597"/>
      <c r="B125" s="196" t="s">
        <v>524</v>
      </c>
      <c r="C125" s="202" t="s">
        <v>512</v>
      </c>
      <c r="D125" s="191">
        <f t="shared" si="6"/>
        <v>118.29</v>
      </c>
      <c r="E125" s="192">
        <f>IFERROR(VLOOKUP($B125,'[34]  应清算资金  '!$V$4:$Z$127,3,0),0)+IFERROR(VLOOKUP($B125,'[34]  应清算资金  '!$AD$4:$AH$22,3,0),0)</f>
        <v>118.29</v>
      </c>
      <c r="F125" s="193"/>
      <c r="G125" s="192"/>
      <c r="H125" s="192">
        <f t="shared" si="7"/>
        <v>0</v>
      </c>
      <c r="I125" s="192">
        <f>IFERROR(VLOOKUP($B125,'[34]  应清算资金  '!$V$4:$Z$127,4,0),0)+IFERROR(VLOOKUP($B125,'[34]  应清算资金  '!$AD$4:$AH$22,4,0),0)</f>
        <v>0</v>
      </c>
      <c r="J125" s="200"/>
    </row>
    <row r="126" spans="1:10">
      <c r="A126" s="538" t="s">
        <v>166</v>
      </c>
      <c r="B126" s="185" t="s">
        <v>13</v>
      </c>
      <c r="C126" s="186"/>
      <c r="D126" s="191">
        <f t="shared" si="6"/>
        <v>1896.3999999999999</v>
      </c>
      <c r="E126" s="187">
        <f>SUM(E127:E129)</f>
        <v>1896.3999999999999</v>
      </c>
      <c r="F126" s="193"/>
      <c r="G126" s="187"/>
      <c r="H126" s="192">
        <f t="shared" si="7"/>
        <v>0</v>
      </c>
      <c r="I126" s="187">
        <f>SUM(I127:I129)</f>
        <v>0</v>
      </c>
      <c r="J126" s="200"/>
    </row>
    <row r="127" spans="1:10" ht="22.5">
      <c r="A127" s="539"/>
      <c r="B127" s="195" t="s">
        <v>527</v>
      </c>
      <c r="C127" s="190" t="s">
        <v>512</v>
      </c>
      <c r="D127" s="191">
        <f t="shared" si="6"/>
        <v>1038.07</v>
      </c>
      <c r="E127" s="192">
        <f>IFERROR(VLOOKUP($B127,'[34]  应清算资金  '!$V$4:$Z$127,3,0),0)+IFERROR(VLOOKUP($B127,'[34]  应清算资金  '!$AD$4:$AH$22,3,0),0)</f>
        <v>1038.07</v>
      </c>
      <c r="F127" s="193"/>
      <c r="G127" s="192"/>
      <c r="H127" s="192">
        <f t="shared" si="7"/>
        <v>0</v>
      </c>
      <c r="I127" s="192">
        <f>IFERROR(VLOOKUP($B127,'[34]  应清算资金  '!$V$4:$Z$127,4,0),0)+IFERROR(VLOOKUP($B127,'[34]  应清算资金  '!$AD$4:$AH$22,4,0),0)</f>
        <v>0</v>
      </c>
      <c r="J127" s="200"/>
    </row>
    <row r="128" spans="1:10" ht="33.75">
      <c r="A128" s="539"/>
      <c r="B128" s="195" t="s">
        <v>528</v>
      </c>
      <c r="C128" s="202" t="s">
        <v>512</v>
      </c>
      <c r="D128" s="191">
        <f t="shared" si="6"/>
        <v>743.99</v>
      </c>
      <c r="E128" s="192">
        <f>IFERROR(VLOOKUP($B128,'[34]  应清算资金  '!$V$4:$Z$127,3,0),0)+IFERROR(VLOOKUP($B128,'[34]  应清算资金  '!$AD$4:$AH$22,3,0),0)</f>
        <v>743.99</v>
      </c>
      <c r="F128" s="193"/>
      <c r="G128" s="192"/>
      <c r="H128" s="192">
        <f t="shared" si="7"/>
        <v>0</v>
      </c>
      <c r="I128" s="192">
        <f>IFERROR(VLOOKUP($B128,'[34]  应清算资金  '!$V$4:$Z$127,4,0),0)+IFERROR(VLOOKUP($B128,'[34]  应清算资金  '!$AD$4:$AH$22,4,0),0)</f>
        <v>0</v>
      </c>
      <c r="J128" s="200"/>
    </row>
    <row r="129" spans="1:10" ht="22.5">
      <c r="A129" s="539"/>
      <c r="B129" s="212" t="s">
        <v>529</v>
      </c>
      <c r="C129" s="202" t="s">
        <v>512</v>
      </c>
      <c r="D129" s="191">
        <f t="shared" si="6"/>
        <v>114.34</v>
      </c>
      <c r="E129" s="192">
        <f>IFERROR(VLOOKUP($B129,'[34]  应清算资金  '!$V$4:$Z$127,3,0),0)+IFERROR(VLOOKUP($B129,'[34]  应清算资金  '!$AD$4:$AH$22,3,0),0)</f>
        <v>114.34</v>
      </c>
      <c r="F129" s="193"/>
      <c r="G129" s="192"/>
      <c r="H129" s="192">
        <f t="shared" si="7"/>
        <v>0</v>
      </c>
      <c r="I129" s="192">
        <f>IFERROR(VLOOKUP($B129,'[34]  应清算资金  '!$V$4:$Z$127,4,0),0)+IFERROR(VLOOKUP($B129,'[34]  应清算资金  '!$AD$4:$AH$22,4,0),0)</f>
        <v>0</v>
      </c>
      <c r="J129" s="200"/>
    </row>
    <row r="130" spans="1:10">
      <c r="A130" s="538" t="s">
        <v>178</v>
      </c>
      <c r="B130" s="185" t="s">
        <v>13</v>
      </c>
      <c r="C130" s="186"/>
      <c r="D130" s="191">
        <f t="shared" si="6"/>
        <v>1979.94</v>
      </c>
      <c r="E130" s="187">
        <f>SUM(E131:E133)</f>
        <v>1979.94</v>
      </c>
      <c r="F130" s="193"/>
      <c r="G130" s="187"/>
      <c r="H130" s="192">
        <f t="shared" si="7"/>
        <v>0</v>
      </c>
      <c r="I130" s="187">
        <f>SUM(I131:I133)</f>
        <v>0</v>
      </c>
      <c r="J130" s="200"/>
    </row>
    <row r="131" spans="1:10" ht="22.5">
      <c r="A131" s="539"/>
      <c r="B131" s="189" t="s">
        <v>530</v>
      </c>
      <c r="C131" s="190" t="s">
        <v>512</v>
      </c>
      <c r="D131" s="191">
        <f t="shared" si="6"/>
        <v>939.96</v>
      </c>
      <c r="E131" s="192">
        <f>IFERROR(VLOOKUP($B131,'[34]  应清算资金  '!$V$4:$Z$127,3,0),0)+IFERROR(VLOOKUP($B131,'[34]  应清算资金  '!$AD$4:$AH$22,3,0),0)</f>
        <v>939.96</v>
      </c>
      <c r="F131" s="193"/>
      <c r="G131" s="192"/>
      <c r="H131" s="192">
        <f t="shared" si="7"/>
        <v>0</v>
      </c>
      <c r="I131" s="192">
        <f>IFERROR(VLOOKUP($B131,'[34]  应清算资金  '!$V$4:$Z$127,4,0),0)+IFERROR(VLOOKUP($B131,'[34]  应清算资金  '!$AD$4:$AH$22,4,0),0)</f>
        <v>0</v>
      </c>
      <c r="J131" s="200"/>
    </row>
    <row r="132" spans="1:10" ht="22.5">
      <c r="A132" s="539"/>
      <c r="B132" s="198" t="s">
        <v>531</v>
      </c>
      <c r="C132" s="190" t="s">
        <v>512</v>
      </c>
      <c r="D132" s="191">
        <f t="shared" si="6"/>
        <v>637.30999999999995</v>
      </c>
      <c r="E132" s="192">
        <f>IFERROR(VLOOKUP($B132,'[34]  应清算资金  '!$V$4:$Z$127,3,0),0)+IFERROR(VLOOKUP($B132,'[34]  应清算资金  '!$AD$4:$AH$22,3,0),0)</f>
        <v>637.30999999999995</v>
      </c>
      <c r="F132" s="193"/>
      <c r="G132" s="192"/>
      <c r="H132" s="192">
        <f t="shared" si="7"/>
        <v>0</v>
      </c>
      <c r="I132" s="192">
        <f>IFERROR(VLOOKUP($B132,'[34]  应清算资金  '!$V$4:$Z$127,4,0),0)+IFERROR(VLOOKUP($B132,'[34]  应清算资金  '!$AD$4:$AH$22,4,0),0)</f>
        <v>0</v>
      </c>
      <c r="J132" s="200"/>
    </row>
    <row r="133" spans="1:10" ht="33.75">
      <c r="A133" s="545"/>
      <c r="B133" s="195" t="s">
        <v>532</v>
      </c>
      <c r="C133" s="202" t="s">
        <v>512</v>
      </c>
      <c r="D133" s="191">
        <f t="shared" si="6"/>
        <v>402.67</v>
      </c>
      <c r="E133" s="192">
        <f>IFERROR(VLOOKUP($B133,'[34]  应清算资金  '!$V$4:$Z$127,3,0),0)+IFERROR(VLOOKUP($B133,'[34]  应清算资金  '!$AD$4:$AH$22,3,0),0)</f>
        <v>402.67</v>
      </c>
      <c r="F133" s="193"/>
      <c r="G133" s="192"/>
      <c r="H133" s="192">
        <f t="shared" si="7"/>
        <v>0</v>
      </c>
      <c r="I133" s="192">
        <f>IFERROR(VLOOKUP($B133,'[34]  应清算资金  '!$V$4:$Z$127,4,0),0)+IFERROR(VLOOKUP($B133,'[34]  应清算资金  '!$AD$4:$AH$22,4,0),0)</f>
        <v>0</v>
      </c>
      <c r="J133" s="200"/>
    </row>
    <row r="134" spans="1:10">
      <c r="A134" s="538" t="s">
        <v>186</v>
      </c>
      <c r="B134" s="185" t="s">
        <v>13</v>
      </c>
      <c r="C134" s="186"/>
      <c r="D134" s="191">
        <f t="shared" si="6"/>
        <v>3044.57</v>
      </c>
      <c r="E134" s="187">
        <f>SUM(E135:E139)</f>
        <v>3044.57</v>
      </c>
      <c r="F134" s="193"/>
      <c r="G134" s="187"/>
      <c r="H134" s="192">
        <f t="shared" si="7"/>
        <v>0</v>
      </c>
      <c r="I134" s="187">
        <f>SUM(I135:I139)</f>
        <v>0</v>
      </c>
      <c r="J134" s="200"/>
    </row>
    <row r="135" spans="1:10" ht="33.75">
      <c r="A135" s="539"/>
      <c r="B135" s="195" t="s">
        <v>534</v>
      </c>
      <c r="C135" s="202" t="s">
        <v>512</v>
      </c>
      <c r="D135" s="191">
        <f t="shared" si="6"/>
        <v>792.47</v>
      </c>
      <c r="E135" s="192">
        <f>IFERROR(VLOOKUP($B135,'[34]  应清算资金  '!$V$4:$Z$127,3,0),0)+IFERROR(VLOOKUP($B135,'[34]  应清算资金  '!$AD$4:$AH$22,3,0),0)</f>
        <v>792.47</v>
      </c>
      <c r="F135" s="193"/>
      <c r="G135" s="192"/>
      <c r="H135" s="192">
        <f t="shared" si="7"/>
        <v>0</v>
      </c>
      <c r="I135" s="192">
        <f>IFERROR(VLOOKUP($B135,'[34]  应清算资金  '!$V$4:$Z$127,4,0),0)+IFERROR(VLOOKUP($B135,'[34]  应清算资金  '!$AD$4:$AH$22,4,0),0)</f>
        <v>0</v>
      </c>
      <c r="J135" s="200"/>
    </row>
    <row r="136" spans="1:10" ht="33.75">
      <c r="A136" s="539"/>
      <c r="B136" s="195" t="s">
        <v>535</v>
      </c>
      <c r="C136" s="202" t="s">
        <v>512</v>
      </c>
      <c r="D136" s="191">
        <f t="shared" si="6"/>
        <v>794.42</v>
      </c>
      <c r="E136" s="192">
        <f>IFERROR(VLOOKUP($B136,'[34]  应清算资金  '!$V$4:$Z$127,3,0),0)+IFERROR(VLOOKUP($B136,'[34]  应清算资金  '!$AD$4:$AH$22,3,0),0)</f>
        <v>794.42</v>
      </c>
      <c r="F136" s="193"/>
      <c r="G136" s="192"/>
      <c r="H136" s="192">
        <f t="shared" si="7"/>
        <v>0</v>
      </c>
      <c r="I136" s="192">
        <f>IFERROR(VLOOKUP($B136,'[34]  应清算资金  '!$V$4:$Z$127,4,0),0)+IFERROR(VLOOKUP($B136,'[34]  应清算资金  '!$AD$4:$AH$22,4,0),0)</f>
        <v>0</v>
      </c>
      <c r="J136" s="200"/>
    </row>
    <row r="137" spans="1:10" ht="22.5">
      <c r="A137" s="539"/>
      <c r="B137" s="195" t="s">
        <v>536</v>
      </c>
      <c r="C137" s="202" t="s">
        <v>511</v>
      </c>
      <c r="D137" s="191">
        <f t="shared" si="6"/>
        <v>803.94</v>
      </c>
      <c r="E137" s="192">
        <f>IFERROR(VLOOKUP($B137,'[34]  应清算资金  '!$V$4:$Z$127,3,0),0)+IFERROR(VLOOKUP($B137,'[34]  应清算资金  '!$AD$4:$AH$22,3,0),0)</f>
        <v>803.94</v>
      </c>
      <c r="F137" s="193"/>
      <c r="G137" s="192"/>
      <c r="H137" s="192">
        <f t="shared" si="7"/>
        <v>0</v>
      </c>
      <c r="I137" s="192">
        <f>IFERROR(VLOOKUP($B137,'[34]  应清算资金  '!$V$4:$Z$127,4,0),0)+IFERROR(VLOOKUP($B137,'[34]  应清算资金  '!$AD$4:$AH$22,4,0),0)</f>
        <v>0</v>
      </c>
      <c r="J137" s="200"/>
    </row>
    <row r="138" spans="1:10" ht="22.5">
      <c r="A138" s="539"/>
      <c r="B138" s="195" t="s">
        <v>537</v>
      </c>
      <c r="C138" s="202" t="s">
        <v>512</v>
      </c>
      <c r="D138" s="191">
        <f t="shared" si="6"/>
        <v>460.65</v>
      </c>
      <c r="E138" s="192">
        <f>IFERROR(VLOOKUP($B138,'[34]  应清算资金  '!$V$4:$Z$127,3,0),0)+IFERROR(VLOOKUP($B138,'[34]  应清算资金  '!$AD$4:$AH$22,3,0),0)</f>
        <v>460.65</v>
      </c>
      <c r="F138" s="193"/>
      <c r="G138" s="192"/>
      <c r="H138" s="192">
        <f t="shared" si="7"/>
        <v>0</v>
      </c>
      <c r="I138" s="192">
        <f>IFERROR(VLOOKUP($B138,'[34]  应清算资金  '!$V$4:$Z$127,4,0),0)+IFERROR(VLOOKUP($B138,'[34]  应清算资金  '!$AD$4:$AH$22,4,0),0)</f>
        <v>0</v>
      </c>
      <c r="J138" s="200"/>
    </row>
    <row r="139" spans="1:10" ht="33.75">
      <c r="A139" s="597"/>
      <c r="B139" s="196" t="s">
        <v>538</v>
      </c>
      <c r="C139" s="202" t="s">
        <v>512</v>
      </c>
      <c r="D139" s="191">
        <f t="shared" ref="D139:D169" si="8">E139+F139+G139</f>
        <v>193.09</v>
      </c>
      <c r="E139" s="192">
        <f>IFERROR(VLOOKUP($B139,'[34]  应清算资金  '!$V$4:$Z$127,3,0),0)+IFERROR(VLOOKUP($B139,'[34]  应清算资金  '!$AD$4:$AH$22,3,0),0)</f>
        <v>193.09</v>
      </c>
      <c r="F139" s="193"/>
      <c r="G139" s="192"/>
      <c r="H139" s="192">
        <f t="shared" ref="H139:H169" si="9">I139+J139</f>
        <v>0</v>
      </c>
      <c r="I139" s="192">
        <f>IFERROR(VLOOKUP($B139,'[34]  应清算资金  '!$V$4:$Z$127,4,0),0)+IFERROR(VLOOKUP($B139,'[34]  应清算资金  '!$AD$4:$AH$22,4,0),0)</f>
        <v>0</v>
      </c>
      <c r="J139" s="200"/>
    </row>
    <row r="140" spans="1:10">
      <c r="A140" s="538" t="s">
        <v>201</v>
      </c>
      <c r="B140" s="185" t="s">
        <v>13</v>
      </c>
      <c r="C140" s="186"/>
      <c r="D140" s="191">
        <f t="shared" si="8"/>
        <v>1134.8600000000001</v>
      </c>
      <c r="E140" s="187">
        <f>SUM(E141:E142)</f>
        <v>1134.8600000000001</v>
      </c>
      <c r="F140" s="193"/>
      <c r="G140" s="187"/>
      <c r="H140" s="192">
        <f t="shared" si="9"/>
        <v>0</v>
      </c>
      <c r="I140" s="187">
        <f>SUM(I141:I142)</f>
        <v>0</v>
      </c>
      <c r="J140" s="200"/>
    </row>
    <row r="141" spans="1:10" ht="22.5">
      <c r="A141" s="539"/>
      <c r="B141" s="195" t="s">
        <v>540</v>
      </c>
      <c r="C141" s="202" t="s">
        <v>512</v>
      </c>
      <c r="D141" s="191">
        <f t="shared" si="8"/>
        <v>620.66999999999996</v>
      </c>
      <c r="E141" s="192">
        <f>IFERROR(VLOOKUP($B141,'[34]  应清算资金  '!$V$4:$Z$127,3,0),0)+IFERROR(VLOOKUP($B141,'[34]  应清算资金  '!$AD$4:$AH$22,3,0),0)</f>
        <v>620.66999999999996</v>
      </c>
      <c r="F141" s="193"/>
      <c r="G141" s="192"/>
      <c r="H141" s="192">
        <f t="shared" si="9"/>
        <v>0</v>
      </c>
      <c r="I141" s="192">
        <f>IFERROR(VLOOKUP($B141,'[34]  应清算资金  '!$V$4:$Z$127,4,0),0)+IFERROR(VLOOKUP($B141,'[34]  应清算资金  '!$AD$4:$AH$22,4,0),0)</f>
        <v>0</v>
      </c>
      <c r="J141" s="200"/>
    </row>
    <row r="142" spans="1:10" ht="33.75">
      <c r="A142" s="545"/>
      <c r="B142" s="189" t="s">
        <v>541</v>
      </c>
      <c r="C142" s="202" t="s">
        <v>511</v>
      </c>
      <c r="D142" s="191">
        <f t="shared" si="8"/>
        <v>514.19000000000005</v>
      </c>
      <c r="E142" s="192">
        <f>IFERROR(VLOOKUP($B142,'[34]  应清算资金  '!$V$4:$Z$127,3,0),0)+IFERROR(VLOOKUP($B142,'[34]  应清算资金  '!$AD$4:$AH$22,3,0),0)</f>
        <v>514.19000000000005</v>
      </c>
      <c r="F142" s="193"/>
      <c r="G142" s="192"/>
      <c r="H142" s="192">
        <f t="shared" si="9"/>
        <v>0</v>
      </c>
      <c r="I142" s="192">
        <f>IFERROR(VLOOKUP($B142,'[34]  应清算资金  '!$V$4:$Z$127,4,0),0)+IFERROR(VLOOKUP($B142,'[34]  应清算资金  '!$AD$4:$AH$22,4,0),0)</f>
        <v>0</v>
      </c>
      <c r="J142" s="200"/>
    </row>
    <row r="143" spans="1:10">
      <c r="A143" s="538" t="s">
        <v>216</v>
      </c>
      <c r="B143" s="185" t="s">
        <v>13</v>
      </c>
      <c r="C143" s="186"/>
      <c r="D143" s="191">
        <f t="shared" si="8"/>
        <v>2052.67</v>
      </c>
      <c r="E143" s="187">
        <f>SUM(E144:E145)</f>
        <v>2052.67</v>
      </c>
      <c r="F143" s="193"/>
      <c r="G143" s="187"/>
      <c r="H143" s="192">
        <f t="shared" si="9"/>
        <v>0</v>
      </c>
      <c r="I143" s="187">
        <f>SUM(I144:I145)</f>
        <v>0</v>
      </c>
      <c r="J143" s="200"/>
    </row>
    <row r="144" spans="1:10" ht="22.5">
      <c r="A144" s="539"/>
      <c r="B144" s="195" t="s">
        <v>543</v>
      </c>
      <c r="C144" s="202" t="s">
        <v>512</v>
      </c>
      <c r="D144" s="191">
        <f t="shared" si="8"/>
        <v>1062.68</v>
      </c>
      <c r="E144" s="192">
        <f>IFERROR(VLOOKUP($B144,'[34]  应清算资金  '!$V$4:$Z$127,3,0),0)+IFERROR(VLOOKUP($B144,'[34]  应清算资金  '!$AD$4:$AH$22,3,0),0)</f>
        <v>1062.68</v>
      </c>
      <c r="F144" s="193"/>
      <c r="G144" s="192"/>
      <c r="H144" s="192">
        <f t="shared" si="9"/>
        <v>0</v>
      </c>
      <c r="I144" s="192">
        <f>IFERROR(VLOOKUP($B144,'[34]  应清算资金  '!$V$4:$Z$127,4,0),0)+IFERROR(VLOOKUP($B144,'[34]  应清算资金  '!$AD$4:$AH$22,4,0),0)</f>
        <v>0</v>
      </c>
      <c r="J144" s="200"/>
    </row>
    <row r="145" spans="1:10" ht="22.5">
      <c r="A145" s="545"/>
      <c r="B145" s="195" t="s">
        <v>544</v>
      </c>
      <c r="C145" s="202" t="s">
        <v>512</v>
      </c>
      <c r="D145" s="191">
        <f t="shared" si="8"/>
        <v>989.99</v>
      </c>
      <c r="E145" s="192">
        <f>IFERROR(VLOOKUP($B145,'[34]  应清算资金  '!$V$4:$Z$127,3,0),0)+IFERROR(VLOOKUP($B145,'[34]  应清算资金  '!$AD$4:$AH$22,3,0),0)</f>
        <v>989.99</v>
      </c>
      <c r="F145" s="193"/>
      <c r="G145" s="192"/>
      <c r="H145" s="192">
        <f t="shared" si="9"/>
        <v>0</v>
      </c>
      <c r="I145" s="192">
        <f>IFERROR(VLOOKUP($B145,'[34]  应清算资金  '!$V$4:$Z$127,4,0),0)+IFERROR(VLOOKUP($B145,'[34]  应清算资金  '!$AD$4:$AH$22,4,0),0)</f>
        <v>0</v>
      </c>
      <c r="J145" s="200"/>
    </row>
    <row r="146" spans="1:10">
      <c r="A146" s="538" t="s">
        <v>229</v>
      </c>
      <c r="B146" s="185" t="s">
        <v>13</v>
      </c>
      <c r="C146" s="186"/>
      <c r="D146" s="191">
        <f t="shared" si="8"/>
        <v>2838.1</v>
      </c>
      <c r="E146" s="187">
        <f>SUM(E147:E150)</f>
        <v>2838.1</v>
      </c>
      <c r="F146" s="193"/>
      <c r="G146" s="187"/>
      <c r="H146" s="192">
        <f t="shared" si="9"/>
        <v>0</v>
      </c>
      <c r="I146" s="187">
        <f>SUM(I147:I150)</f>
        <v>0</v>
      </c>
      <c r="J146" s="200"/>
    </row>
    <row r="147" spans="1:10" ht="22.5">
      <c r="A147" s="539"/>
      <c r="B147" s="195" t="s">
        <v>548</v>
      </c>
      <c r="C147" s="202" t="s">
        <v>512</v>
      </c>
      <c r="D147" s="191">
        <f t="shared" si="8"/>
        <v>925.06</v>
      </c>
      <c r="E147" s="192">
        <f>IFERROR(VLOOKUP($B147,'[34]  应清算资金  '!$V$4:$Z$127,3,0),0)+IFERROR(VLOOKUP($B147,'[34]  应清算资金  '!$AD$4:$AH$22,3,0),0)</f>
        <v>925.06</v>
      </c>
      <c r="F147" s="193"/>
      <c r="G147" s="192"/>
      <c r="H147" s="192">
        <f t="shared" si="9"/>
        <v>0</v>
      </c>
      <c r="I147" s="192">
        <f>IFERROR(VLOOKUP($B147,'[34]  应清算资金  '!$V$4:$Z$127,4,0),0)+IFERROR(VLOOKUP($B147,'[34]  应清算资金  '!$AD$4:$AH$22,4,0),0)</f>
        <v>0</v>
      </c>
      <c r="J147" s="200"/>
    </row>
    <row r="148" spans="1:10" ht="22.5">
      <c r="A148" s="539"/>
      <c r="B148" s="195" t="s">
        <v>549</v>
      </c>
      <c r="C148" s="213" t="s">
        <v>511</v>
      </c>
      <c r="D148" s="191">
        <f t="shared" si="8"/>
        <v>859.6</v>
      </c>
      <c r="E148" s="192">
        <f>IFERROR(VLOOKUP($B148,'[34]  应清算资金  '!$V$4:$Z$127,3,0),0)+IFERROR(VLOOKUP($B148,'[34]  应清算资金  '!$AD$4:$AH$22,3,0),0)</f>
        <v>859.6</v>
      </c>
      <c r="F148" s="193"/>
      <c r="G148" s="192"/>
      <c r="H148" s="192">
        <f t="shared" si="9"/>
        <v>0</v>
      </c>
      <c r="I148" s="192">
        <f>IFERROR(VLOOKUP($B148,'[34]  应清算资金  '!$V$4:$Z$127,4,0),0)+IFERROR(VLOOKUP($B148,'[34]  应清算资金  '!$AD$4:$AH$22,4,0),0)</f>
        <v>0</v>
      </c>
      <c r="J148" s="200"/>
    </row>
    <row r="149" spans="1:10" ht="22.5">
      <c r="A149" s="539"/>
      <c r="B149" s="214" t="s">
        <v>550</v>
      </c>
      <c r="C149" s="202" t="s">
        <v>512</v>
      </c>
      <c r="D149" s="191">
        <f t="shared" si="8"/>
        <v>483.67</v>
      </c>
      <c r="E149" s="192">
        <f>IFERROR(VLOOKUP($B149,'[34]  应清算资金  '!$V$4:$Z$127,3,0),0)+IFERROR(VLOOKUP($B149,'[34]  应清算资金  '!$AD$4:$AH$22,3,0),0)</f>
        <v>483.67</v>
      </c>
      <c r="F149" s="193"/>
      <c r="G149" s="192"/>
      <c r="H149" s="192">
        <f t="shared" si="9"/>
        <v>0</v>
      </c>
      <c r="I149" s="192">
        <f>IFERROR(VLOOKUP($B149,'[34]  应清算资金  '!$V$4:$Z$127,4,0),0)+IFERROR(VLOOKUP($B149,'[34]  应清算资金  '!$AD$4:$AH$22,4,0),0)</f>
        <v>0</v>
      </c>
      <c r="J149" s="200"/>
    </row>
    <row r="150" spans="1:10">
      <c r="A150" s="545"/>
      <c r="B150" s="214" t="s">
        <v>551</v>
      </c>
      <c r="C150" s="202" t="s">
        <v>511</v>
      </c>
      <c r="D150" s="191">
        <f t="shared" si="8"/>
        <v>569.77</v>
      </c>
      <c r="E150" s="192">
        <f>IFERROR(VLOOKUP($B150,'[34]  应清算资金  '!$V$4:$Z$127,3,0),0)+IFERROR(VLOOKUP($B150,'[34]  应清算资金  '!$AD$4:$AH$22,3,0),0)</f>
        <v>569.77</v>
      </c>
      <c r="F150" s="193"/>
      <c r="G150" s="192"/>
      <c r="H150" s="192">
        <f t="shared" si="9"/>
        <v>0</v>
      </c>
      <c r="I150" s="192">
        <f>IFERROR(VLOOKUP($B150,'[34]  应清算资金  '!$V$4:$Z$127,4,0),0)+IFERROR(VLOOKUP($B150,'[34]  应清算资金  '!$AD$4:$AH$22,4,0),0)</f>
        <v>0</v>
      </c>
      <c r="J150" s="200"/>
    </row>
    <row r="151" spans="1:10">
      <c r="A151" s="538" t="s">
        <v>251</v>
      </c>
      <c r="B151" s="185" t="s">
        <v>13</v>
      </c>
      <c r="C151" s="186"/>
      <c r="D151" s="191">
        <f t="shared" si="8"/>
        <v>1409.17</v>
      </c>
      <c r="E151" s="187">
        <f>SUM(E152:E153)</f>
        <v>1409.17</v>
      </c>
      <c r="F151" s="193"/>
      <c r="G151" s="187"/>
      <c r="H151" s="192">
        <f t="shared" si="9"/>
        <v>0</v>
      </c>
      <c r="I151" s="187">
        <f>SUM(I152:I153)</f>
        <v>0</v>
      </c>
      <c r="J151" s="200"/>
    </row>
    <row r="152" spans="1:10" ht="22.5">
      <c r="A152" s="539"/>
      <c r="B152" s="195" t="s">
        <v>556</v>
      </c>
      <c r="C152" s="202" t="s">
        <v>511</v>
      </c>
      <c r="D152" s="191">
        <f t="shared" si="8"/>
        <v>690.95</v>
      </c>
      <c r="E152" s="192">
        <f>IFERROR(VLOOKUP($B152,'[34]  应清算资金  '!$V$4:$Z$127,3,0),0)+IFERROR(VLOOKUP($B152,'[34]  应清算资金  '!$AD$4:$AH$22,3,0),0)</f>
        <v>690.95</v>
      </c>
      <c r="F152" s="193"/>
      <c r="G152" s="192"/>
      <c r="H152" s="192">
        <f t="shared" si="9"/>
        <v>0</v>
      </c>
      <c r="I152" s="192">
        <f>IFERROR(VLOOKUP($B152,'[34]  应清算资金  '!$V$4:$Z$127,4,0),0)+IFERROR(VLOOKUP($B152,'[34]  应清算资金  '!$AD$4:$AH$22,4,0),0)</f>
        <v>0</v>
      </c>
      <c r="J152" s="200"/>
    </row>
    <row r="153" spans="1:10" ht="22.5">
      <c r="A153" s="545"/>
      <c r="B153" s="195" t="s">
        <v>557</v>
      </c>
      <c r="C153" s="202" t="s">
        <v>512</v>
      </c>
      <c r="D153" s="191">
        <f t="shared" si="8"/>
        <v>718.22</v>
      </c>
      <c r="E153" s="192">
        <f>IFERROR(VLOOKUP($B153,'[34]  应清算资金  '!$V$4:$Z$127,3,0),0)+IFERROR(VLOOKUP($B153,'[34]  应清算资金  '!$AD$4:$AH$22,3,0),0)</f>
        <v>718.22</v>
      </c>
      <c r="F153" s="193"/>
      <c r="G153" s="192"/>
      <c r="H153" s="192">
        <f t="shared" si="9"/>
        <v>0</v>
      </c>
      <c r="I153" s="192">
        <f>IFERROR(VLOOKUP($B153,'[34]  应清算资金  '!$V$4:$Z$127,4,0),0)+IFERROR(VLOOKUP($B153,'[34]  应清算资金  '!$AD$4:$AH$22,4,0),0)</f>
        <v>0</v>
      </c>
      <c r="J153" s="200"/>
    </row>
    <row r="154" spans="1:10">
      <c r="A154" s="538" t="s">
        <v>261</v>
      </c>
      <c r="B154" s="185" t="s">
        <v>13</v>
      </c>
      <c r="C154" s="205"/>
      <c r="D154" s="191">
        <f t="shared" si="8"/>
        <v>1649.96</v>
      </c>
      <c r="E154" s="187">
        <f>SUM(E155:E157)</f>
        <v>1649.96</v>
      </c>
      <c r="F154" s="193"/>
      <c r="G154" s="187"/>
      <c r="H154" s="192">
        <f t="shared" si="9"/>
        <v>0</v>
      </c>
      <c r="I154" s="187">
        <f>SUM(I155:I157)</f>
        <v>0</v>
      </c>
      <c r="J154" s="200"/>
    </row>
    <row r="155" spans="1:10" ht="22.5">
      <c r="A155" s="539"/>
      <c r="B155" s="195" t="s">
        <v>559</v>
      </c>
      <c r="C155" s="202" t="s">
        <v>512</v>
      </c>
      <c r="D155" s="191">
        <f t="shared" si="8"/>
        <v>1290</v>
      </c>
      <c r="E155" s="192">
        <f>IFERROR(VLOOKUP($B155,'[34]  应清算资金  '!$V$4:$Z$127,3,0),0)+IFERROR(VLOOKUP($B155,'[34]  应清算资金  '!$AD$4:$AH$22,3,0),0)</f>
        <v>1290</v>
      </c>
      <c r="F155" s="193"/>
      <c r="G155" s="192"/>
      <c r="H155" s="192">
        <f t="shared" si="9"/>
        <v>0</v>
      </c>
      <c r="I155" s="192">
        <f>IFERROR(VLOOKUP($B155,'[34]  应清算资金  '!$V$4:$Z$127,4,0),0)+IFERROR(VLOOKUP($B155,'[34]  应清算资金  '!$AD$4:$AH$22,4,0),0)</f>
        <v>0</v>
      </c>
      <c r="J155" s="200"/>
    </row>
    <row r="156" spans="1:10" ht="22.5">
      <c r="A156" s="539"/>
      <c r="B156" s="195" t="s">
        <v>560</v>
      </c>
      <c r="C156" s="202" t="s">
        <v>512</v>
      </c>
      <c r="D156" s="191">
        <f t="shared" si="8"/>
        <v>198.83</v>
      </c>
      <c r="E156" s="192">
        <f>IFERROR(VLOOKUP($B156,'[34]  应清算资金  '!$V$4:$Z$127,3,0),0)+IFERROR(VLOOKUP($B156,'[34]  应清算资金  '!$AD$4:$AH$22,3,0),0)</f>
        <v>198.83</v>
      </c>
      <c r="F156" s="193"/>
      <c r="G156" s="192"/>
      <c r="H156" s="192">
        <f t="shared" si="9"/>
        <v>0</v>
      </c>
      <c r="I156" s="192">
        <f>IFERROR(VLOOKUP($B156,'[34]  应清算资金  '!$V$4:$Z$127,4,0),0)+IFERROR(VLOOKUP($B156,'[34]  应清算资金  '!$AD$4:$AH$22,4,0),0)</f>
        <v>0</v>
      </c>
      <c r="J156" s="200"/>
    </row>
    <row r="157" spans="1:10" ht="22.5">
      <c r="A157" s="597"/>
      <c r="B157" s="196" t="s">
        <v>561</v>
      </c>
      <c r="C157" s="202" t="s">
        <v>512</v>
      </c>
      <c r="D157" s="191">
        <f t="shared" si="8"/>
        <v>161.13</v>
      </c>
      <c r="E157" s="192">
        <f>IFERROR(VLOOKUP($B157,'[34]  应清算资金  '!$V$4:$Z$127,3,0),0)+IFERROR(VLOOKUP($B157,'[34]  应清算资金  '!$AD$4:$AH$22,3,0),0)</f>
        <v>161.13</v>
      </c>
      <c r="F157" s="193"/>
      <c r="G157" s="192"/>
      <c r="H157" s="192">
        <f t="shared" si="9"/>
        <v>0</v>
      </c>
      <c r="I157" s="192">
        <f>IFERROR(VLOOKUP($B157,'[34]  应清算资金  '!$V$4:$Z$127,4,0),0)+IFERROR(VLOOKUP($B157,'[34]  应清算资金  '!$AD$4:$AH$22,4,0),0)</f>
        <v>0</v>
      </c>
      <c r="J157" s="200"/>
    </row>
    <row r="158" spans="1:10">
      <c r="A158" s="538" t="s">
        <v>277</v>
      </c>
      <c r="B158" s="185" t="s">
        <v>13</v>
      </c>
      <c r="C158" s="205"/>
      <c r="D158" s="191">
        <f t="shared" si="8"/>
        <v>903.09</v>
      </c>
      <c r="E158" s="187">
        <f>SUM(E159:E160)</f>
        <v>903.09</v>
      </c>
      <c r="F158" s="193"/>
      <c r="G158" s="187"/>
      <c r="H158" s="192">
        <f t="shared" si="9"/>
        <v>0</v>
      </c>
      <c r="I158" s="187">
        <f>SUM(I159:I160)</f>
        <v>0</v>
      </c>
      <c r="J158" s="200"/>
    </row>
    <row r="159" spans="1:10" ht="22.5">
      <c r="A159" s="539"/>
      <c r="B159" s="195" t="s">
        <v>563</v>
      </c>
      <c r="C159" s="202" t="s">
        <v>512</v>
      </c>
      <c r="D159" s="191">
        <f t="shared" si="8"/>
        <v>470.22</v>
      </c>
      <c r="E159" s="192">
        <f>IFERROR(VLOOKUP($B159,'[34]  应清算资金  '!$V$4:$Z$127,3,0),0)+IFERROR(VLOOKUP($B159,'[34]  应清算资金  '!$AD$4:$AH$22,3,0),0)</f>
        <v>470.22</v>
      </c>
      <c r="F159" s="193"/>
      <c r="G159" s="192"/>
      <c r="H159" s="192">
        <f t="shared" si="9"/>
        <v>0</v>
      </c>
      <c r="I159" s="192">
        <f>IFERROR(VLOOKUP($B159,'[34]  应清算资金  '!$V$4:$Z$127,4,0),0)+IFERROR(VLOOKUP($B159,'[34]  应清算资金  '!$AD$4:$AH$22,4,0),0)</f>
        <v>0</v>
      </c>
      <c r="J159" s="200"/>
    </row>
    <row r="160" spans="1:10" ht="33.75">
      <c r="A160" s="545"/>
      <c r="B160" s="195" t="s">
        <v>564</v>
      </c>
      <c r="C160" s="202" t="s">
        <v>511</v>
      </c>
      <c r="D160" s="191">
        <f t="shared" si="8"/>
        <v>432.87</v>
      </c>
      <c r="E160" s="192">
        <f>IFERROR(VLOOKUP($B160,'[34]  应清算资金  '!$V$4:$Z$127,3,0),0)+IFERROR(VLOOKUP($B160,'[34]  应清算资金  '!$AD$4:$AH$22,3,0),0)</f>
        <v>432.87</v>
      </c>
      <c r="F160" s="193"/>
      <c r="G160" s="192"/>
      <c r="H160" s="192">
        <f t="shared" si="9"/>
        <v>0</v>
      </c>
      <c r="I160" s="192">
        <f>IFERROR(VLOOKUP($B160,'[34]  应清算资金  '!$V$4:$Z$127,4,0),0)+IFERROR(VLOOKUP($B160,'[34]  应清算资金  '!$AD$4:$AH$22,4,0),0)</f>
        <v>0</v>
      </c>
      <c r="J160" s="200"/>
    </row>
    <row r="161" spans="1:10">
      <c r="A161" s="538" t="s">
        <v>291</v>
      </c>
      <c r="B161" s="185" t="s">
        <v>13</v>
      </c>
      <c r="C161" s="205"/>
      <c r="D161" s="191">
        <f t="shared" si="8"/>
        <v>1728.3400000000001</v>
      </c>
      <c r="E161" s="187">
        <f>SUM(E162:E163)</f>
        <v>1728.3400000000001</v>
      </c>
      <c r="F161" s="193"/>
      <c r="G161" s="187"/>
      <c r="H161" s="192">
        <f t="shared" si="9"/>
        <v>0</v>
      </c>
      <c r="I161" s="187">
        <f>SUM(I162:I163)</f>
        <v>0</v>
      </c>
      <c r="J161" s="200"/>
    </row>
    <row r="162" spans="1:10" ht="22.5">
      <c r="A162" s="539"/>
      <c r="B162" s="195" t="s">
        <v>566</v>
      </c>
      <c r="C162" s="202" t="s">
        <v>512</v>
      </c>
      <c r="D162" s="191">
        <f t="shared" si="8"/>
        <v>1213.26</v>
      </c>
      <c r="E162" s="192">
        <f>IFERROR(VLOOKUP($B162,'[34]  应清算资金  '!$V$4:$Z$127,3,0),0)+IFERROR(VLOOKUP($B162,'[34]  应清算资金  '!$AD$4:$AH$22,3,0),0)</f>
        <v>1213.26</v>
      </c>
      <c r="F162" s="193"/>
      <c r="G162" s="192"/>
      <c r="H162" s="192">
        <f t="shared" si="9"/>
        <v>0</v>
      </c>
      <c r="I162" s="192">
        <f>IFERROR(VLOOKUP($B162,'[34]  应清算资金  '!$V$4:$Z$127,4,0),0)+IFERROR(VLOOKUP($B162,'[34]  应清算资金  '!$AD$4:$AH$22,4,0),0)</f>
        <v>0</v>
      </c>
      <c r="J162" s="200"/>
    </row>
    <row r="163" spans="1:10" ht="22.5">
      <c r="A163" s="545"/>
      <c r="B163" s="195" t="s">
        <v>567</v>
      </c>
      <c r="C163" s="202" t="s">
        <v>512</v>
      </c>
      <c r="D163" s="191">
        <f t="shared" si="8"/>
        <v>515.08000000000004</v>
      </c>
      <c r="E163" s="192">
        <f>IFERROR(VLOOKUP($B163,'[34]  应清算资金  '!$V$4:$Z$127,3,0),0)+IFERROR(VLOOKUP($B163,'[34]  应清算资金  '!$AD$4:$AH$22,3,0),0)</f>
        <v>515.08000000000004</v>
      </c>
      <c r="F163" s="193"/>
      <c r="G163" s="192"/>
      <c r="H163" s="192">
        <f t="shared" si="9"/>
        <v>0</v>
      </c>
      <c r="I163" s="192">
        <f>IFERROR(VLOOKUP($B163,'[34]  应清算资金  '!$V$4:$Z$127,4,0),0)+IFERROR(VLOOKUP($B163,'[34]  应清算资金  '!$AD$4:$AH$22,4,0),0)</f>
        <v>0</v>
      </c>
      <c r="J163" s="200"/>
    </row>
    <row r="164" spans="1:10">
      <c r="A164" s="538" t="s">
        <v>300</v>
      </c>
      <c r="B164" s="185" t="s">
        <v>13</v>
      </c>
      <c r="C164" s="205"/>
      <c r="D164" s="191">
        <f t="shared" si="8"/>
        <v>812.68000000000006</v>
      </c>
      <c r="E164" s="206">
        <f>SUM(E165:E166)</f>
        <v>812.68000000000006</v>
      </c>
      <c r="F164" s="207"/>
      <c r="G164" s="206"/>
      <c r="H164" s="192">
        <f t="shared" si="9"/>
        <v>0</v>
      </c>
      <c r="I164" s="206">
        <f>SUM(I165:I166)</f>
        <v>0</v>
      </c>
      <c r="J164" s="200"/>
    </row>
    <row r="165" spans="1:10" ht="22.5">
      <c r="A165" s="539"/>
      <c r="B165" s="195" t="s">
        <v>569</v>
      </c>
      <c r="C165" s="202" t="s">
        <v>512</v>
      </c>
      <c r="D165" s="191">
        <f t="shared" si="8"/>
        <v>520.49</v>
      </c>
      <c r="E165" s="192">
        <f>IFERROR(VLOOKUP($B165,'[34]  应清算资金  '!$V$4:$Z$127,3,0),0)+IFERROR(VLOOKUP($B165,'[34]  应清算资金  '!$AD$4:$AH$22,3,0),0)</f>
        <v>520.49</v>
      </c>
      <c r="F165" s="193"/>
      <c r="G165" s="192"/>
      <c r="H165" s="192">
        <f t="shared" si="9"/>
        <v>0</v>
      </c>
      <c r="I165" s="192">
        <f>IFERROR(VLOOKUP($B165,'[34]  应清算资金  '!$V$4:$Z$127,4,0),0)+IFERROR(VLOOKUP($B165,'[34]  应清算资金  '!$AD$4:$AH$22,4,0),0)</f>
        <v>0</v>
      </c>
      <c r="J165" s="200"/>
    </row>
    <row r="166" spans="1:10" ht="22.5">
      <c r="A166" s="545"/>
      <c r="B166" s="196" t="s">
        <v>570</v>
      </c>
      <c r="C166" s="202" t="s">
        <v>512</v>
      </c>
      <c r="D166" s="191">
        <f t="shared" si="8"/>
        <v>292.19</v>
      </c>
      <c r="E166" s="192">
        <f>IFERROR(VLOOKUP($B166,'[34]  应清算资金  '!$V$4:$Z$127,3,0),0)+IFERROR(VLOOKUP($B166,'[34]  应清算资金  '!$AD$4:$AH$22,3,0),0)</f>
        <v>292.19</v>
      </c>
      <c r="F166" s="193"/>
      <c r="G166" s="192"/>
      <c r="H166" s="192">
        <f t="shared" si="9"/>
        <v>0</v>
      </c>
      <c r="I166" s="192">
        <f>IFERROR(VLOOKUP($B166,'[34]  应清算资金  '!$V$4:$Z$127,4,0),0)+IFERROR(VLOOKUP($B166,'[34]  应清算资金  '!$AD$4:$AH$22,4,0),0)</f>
        <v>0</v>
      </c>
      <c r="J166" s="200"/>
    </row>
    <row r="167" spans="1:10">
      <c r="A167" s="538" t="s">
        <v>316</v>
      </c>
      <c r="B167" s="185" t="s">
        <v>13</v>
      </c>
      <c r="C167" s="205"/>
      <c r="D167" s="191">
        <f t="shared" si="8"/>
        <v>1030.46</v>
      </c>
      <c r="E167" s="187">
        <f>SUM(E168:E169)</f>
        <v>1030.46</v>
      </c>
      <c r="F167" s="193"/>
      <c r="G167" s="187"/>
      <c r="H167" s="192">
        <f t="shared" si="9"/>
        <v>0</v>
      </c>
      <c r="I167" s="187">
        <f>SUM(I168:I169)</f>
        <v>0</v>
      </c>
      <c r="J167" s="200"/>
    </row>
    <row r="168" spans="1:10" ht="22.5">
      <c r="A168" s="539"/>
      <c r="B168" s="195" t="s">
        <v>572</v>
      </c>
      <c r="C168" s="202" t="s">
        <v>512</v>
      </c>
      <c r="D168" s="191">
        <f t="shared" si="8"/>
        <v>727.23</v>
      </c>
      <c r="E168" s="192">
        <f>IFERROR(VLOOKUP($B168,'[34]  应清算资金  '!$V$4:$Z$127,3,0),0)+IFERROR(VLOOKUP($B168,'[34]  应清算资金  '!$AD$4:$AH$22,3,0),0)</f>
        <v>727.23</v>
      </c>
      <c r="F168" s="193"/>
      <c r="G168" s="192"/>
      <c r="H168" s="192">
        <f t="shared" si="9"/>
        <v>0</v>
      </c>
      <c r="I168" s="192">
        <f>IFERROR(VLOOKUP($B168,'[34]  应清算资金  '!$V$4:$Z$127,4,0),0)+IFERROR(VLOOKUP($B168,'[34]  应清算资金  '!$AD$4:$AH$22,4,0),0)</f>
        <v>0</v>
      </c>
      <c r="J168" s="200"/>
    </row>
    <row r="169" spans="1:10" ht="22.5">
      <c r="A169" s="545"/>
      <c r="B169" s="195" t="s">
        <v>573</v>
      </c>
      <c r="C169" s="190" t="s">
        <v>511</v>
      </c>
      <c r="D169" s="191">
        <f t="shared" si="8"/>
        <v>303.23</v>
      </c>
      <c r="E169" s="192">
        <f>IFERROR(VLOOKUP($B169,'[34]  应清算资金  '!$V$4:$Z$127,3,0),0)+IFERROR(VLOOKUP($B169,'[34]  应清算资金  '!$AD$4:$AH$22,3,0),0)</f>
        <v>303.23</v>
      </c>
      <c r="F169" s="193"/>
      <c r="G169" s="192"/>
      <c r="H169" s="192">
        <f t="shared" si="9"/>
        <v>0</v>
      </c>
      <c r="I169" s="192">
        <f>IFERROR(VLOOKUP($B169,'[34]  应清算资金  '!$V$4:$Z$127,4,0),0)+IFERROR(VLOOKUP($B169,'[34]  应清算资金  '!$AD$4:$AH$22,4,0),0)</f>
        <v>0</v>
      </c>
      <c r="J169" s="200"/>
    </row>
  </sheetData>
  <mergeCells count="41">
    <mergeCell ref="A164:A166"/>
    <mergeCell ref="A167:A169"/>
    <mergeCell ref="B2:B5"/>
    <mergeCell ref="C2:C5"/>
    <mergeCell ref="H3:J4"/>
    <mergeCell ref="D3:G4"/>
    <mergeCell ref="A146:A150"/>
    <mergeCell ref="A151:A153"/>
    <mergeCell ref="A154:A157"/>
    <mergeCell ref="A158:A160"/>
    <mergeCell ref="A161:A163"/>
    <mergeCell ref="A126:A129"/>
    <mergeCell ref="A130:A133"/>
    <mergeCell ref="A134:A139"/>
    <mergeCell ref="A140:A142"/>
    <mergeCell ref="A143:A145"/>
    <mergeCell ref="A57:A59"/>
    <mergeCell ref="A86:A88"/>
    <mergeCell ref="A94:A96"/>
    <mergeCell ref="A108:A112"/>
    <mergeCell ref="A114:A125"/>
    <mergeCell ref="A39:A41"/>
    <mergeCell ref="A42:A44"/>
    <mergeCell ref="A45:A47"/>
    <mergeCell ref="A48:A50"/>
    <mergeCell ref="A52:A54"/>
    <mergeCell ref="A24:A26"/>
    <mergeCell ref="A27:A29"/>
    <mergeCell ref="A30:A32"/>
    <mergeCell ref="A33:A35"/>
    <mergeCell ref="A36:A38"/>
    <mergeCell ref="A9:A11"/>
    <mergeCell ref="A12:A14"/>
    <mergeCell ref="A15:A17"/>
    <mergeCell ref="A18:A20"/>
    <mergeCell ref="A21:A23"/>
    <mergeCell ref="D2:J2"/>
    <mergeCell ref="A6:C6"/>
    <mergeCell ref="A7:C7"/>
    <mergeCell ref="A8:C8"/>
    <mergeCell ref="A2:A5"/>
  </mergeCells>
  <phoneticPr fontId="14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5" workbookViewId="0">
      <selection activeCell="D3" sqref="D3:D126"/>
    </sheetView>
  </sheetViews>
  <sheetFormatPr defaultColWidth="9" defaultRowHeight="13.5"/>
  <cols>
    <col min="1" max="1" width="5.125" style="171" customWidth="1"/>
    <col min="2" max="2" width="40.5" style="115" customWidth="1"/>
    <col min="3" max="3" width="11.5" style="115" customWidth="1"/>
    <col min="4" max="16384" width="9" style="115"/>
  </cols>
  <sheetData>
    <row r="1" spans="1:4" ht="47.1" customHeight="1">
      <c r="A1" s="613" t="s">
        <v>643</v>
      </c>
      <c r="B1" s="613"/>
      <c r="C1" s="613"/>
      <c r="D1" s="613"/>
    </row>
    <row r="2" spans="1:4" ht="48" customHeight="1">
      <c r="A2" s="172" t="s">
        <v>644</v>
      </c>
      <c r="B2" s="173" t="s">
        <v>645</v>
      </c>
      <c r="C2" s="174" t="s">
        <v>646</v>
      </c>
      <c r="D2" s="174" t="s">
        <v>647</v>
      </c>
    </row>
    <row r="3" spans="1:4" ht="20.100000000000001" customHeight="1">
      <c r="A3" s="171">
        <v>1</v>
      </c>
      <c r="B3" s="175" t="s">
        <v>648</v>
      </c>
      <c r="C3" s="153" t="s">
        <v>649</v>
      </c>
      <c r="D3" s="153">
        <v>82</v>
      </c>
    </row>
    <row r="4" spans="1:4" ht="20.100000000000001" customHeight="1">
      <c r="A4" s="171">
        <v>2</v>
      </c>
      <c r="B4" s="175" t="s">
        <v>650</v>
      </c>
      <c r="C4" s="153" t="s">
        <v>651</v>
      </c>
      <c r="D4" s="153">
        <v>98</v>
      </c>
    </row>
    <row r="5" spans="1:4" ht="20.100000000000001" customHeight="1">
      <c r="A5" s="171">
        <v>3</v>
      </c>
      <c r="B5" s="175" t="s">
        <v>652</v>
      </c>
      <c r="C5" s="153" t="s">
        <v>649</v>
      </c>
      <c r="D5" s="153">
        <v>88</v>
      </c>
    </row>
    <row r="6" spans="1:4" ht="20.100000000000001" customHeight="1">
      <c r="A6" s="171">
        <v>4</v>
      </c>
      <c r="B6" s="175" t="s">
        <v>653</v>
      </c>
      <c r="C6" s="153" t="s">
        <v>649</v>
      </c>
      <c r="D6" s="153">
        <v>85</v>
      </c>
    </row>
    <row r="7" spans="1:4" ht="20.100000000000001" customHeight="1">
      <c r="A7" s="171">
        <v>5</v>
      </c>
      <c r="B7" s="175" t="s">
        <v>654</v>
      </c>
      <c r="C7" s="153" t="s">
        <v>651</v>
      </c>
      <c r="D7" s="153">
        <v>101</v>
      </c>
    </row>
    <row r="8" spans="1:4" ht="20.100000000000001" customHeight="1">
      <c r="A8" s="171">
        <v>6</v>
      </c>
      <c r="B8" s="175" t="s">
        <v>655</v>
      </c>
      <c r="C8" s="150" t="s">
        <v>649</v>
      </c>
      <c r="D8" s="153">
        <v>87</v>
      </c>
    </row>
    <row r="9" spans="1:4" ht="20.100000000000001" customHeight="1">
      <c r="A9" s="171">
        <v>7</v>
      </c>
      <c r="B9" s="175" t="s">
        <v>656</v>
      </c>
      <c r="C9" s="150" t="s">
        <v>649</v>
      </c>
      <c r="D9" s="153">
        <v>82</v>
      </c>
    </row>
    <row r="10" spans="1:4" ht="20.100000000000001" customHeight="1">
      <c r="A10" s="171">
        <v>8</v>
      </c>
      <c r="B10" s="175" t="s">
        <v>657</v>
      </c>
      <c r="C10" s="150" t="s">
        <v>651</v>
      </c>
      <c r="D10" s="153">
        <v>94</v>
      </c>
    </row>
    <row r="11" spans="1:4" ht="20.100000000000001" customHeight="1">
      <c r="A11" s="171">
        <v>9</v>
      </c>
      <c r="B11" s="175" t="s">
        <v>658</v>
      </c>
      <c r="C11" s="150" t="s">
        <v>651</v>
      </c>
      <c r="D11" s="153">
        <v>105</v>
      </c>
    </row>
    <row r="12" spans="1:4" ht="20.100000000000001" customHeight="1">
      <c r="A12" s="171">
        <v>10</v>
      </c>
      <c r="B12" s="175" t="s">
        <v>659</v>
      </c>
      <c r="C12" s="150" t="s">
        <v>651</v>
      </c>
      <c r="D12" s="153">
        <v>103</v>
      </c>
    </row>
    <row r="13" spans="1:4" ht="20.100000000000001" customHeight="1">
      <c r="A13" s="171">
        <v>11</v>
      </c>
      <c r="B13" s="175" t="s">
        <v>660</v>
      </c>
      <c r="C13" s="150" t="s">
        <v>651</v>
      </c>
      <c r="D13" s="153">
        <v>105</v>
      </c>
    </row>
    <row r="14" spans="1:4" ht="20.100000000000001" customHeight="1">
      <c r="A14" s="171">
        <v>12</v>
      </c>
      <c r="B14" s="175" t="s">
        <v>661</v>
      </c>
      <c r="C14" s="150" t="s">
        <v>649</v>
      </c>
      <c r="D14" s="153">
        <v>83</v>
      </c>
    </row>
    <row r="15" spans="1:4" ht="20.100000000000001" customHeight="1">
      <c r="A15" s="171">
        <v>13</v>
      </c>
      <c r="B15" s="175" t="s">
        <v>662</v>
      </c>
      <c r="C15" s="150" t="s">
        <v>649</v>
      </c>
      <c r="D15" s="153">
        <v>81</v>
      </c>
    </row>
    <row r="16" spans="1:4" ht="20.100000000000001" customHeight="1">
      <c r="A16" s="171">
        <v>14</v>
      </c>
      <c r="B16" s="175" t="s">
        <v>663</v>
      </c>
      <c r="C16" s="150" t="s">
        <v>649</v>
      </c>
      <c r="D16" s="153">
        <v>81</v>
      </c>
    </row>
    <row r="17" spans="1:4" ht="20.100000000000001" customHeight="1">
      <c r="A17" s="171">
        <v>15</v>
      </c>
      <c r="B17" s="175" t="s">
        <v>664</v>
      </c>
      <c r="C17" s="150" t="s">
        <v>651</v>
      </c>
      <c r="D17" s="153">
        <v>105</v>
      </c>
    </row>
    <row r="18" spans="1:4" ht="20.100000000000001" customHeight="1">
      <c r="A18" s="171">
        <v>16</v>
      </c>
      <c r="B18" s="175" t="s">
        <v>665</v>
      </c>
      <c r="C18" s="153" t="s">
        <v>651</v>
      </c>
      <c r="D18" s="153">
        <v>104</v>
      </c>
    </row>
    <row r="19" spans="1:4" ht="20.100000000000001" customHeight="1">
      <c r="A19" s="171">
        <v>17</v>
      </c>
      <c r="B19" s="175" t="s">
        <v>666</v>
      </c>
      <c r="C19" s="153" t="s">
        <v>651</v>
      </c>
      <c r="D19" s="153">
        <v>97</v>
      </c>
    </row>
    <row r="20" spans="1:4" ht="20.100000000000001" customHeight="1">
      <c r="A20" s="171">
        <v>18</v>
      </c>
      <c r="B20" s="175" t="s">
        <v>667</v>
      </c>
      <c r="C20" s="153" t="s">
        <v>649</v>
      </c>
      <c r="D20" s="153">
        <v>85</v>
      </c>
    </row>
    <row r="21" spans="1:4" ht="20.100000000000001" customHeight="1">
      <c r="A21" s="171">
        <v>19</v>
      </c>
      <c r="B21" s="175" t="s">
        <v>668</v>
      </c>
      <c r="C21" s="153" t="s">
        <v>649</v>
      </c>
      <c r="D21" s="153">
        <v>88</v>
      </c>
    </row>
    <row r="22" spans="1:4" ht="20.100000000000001" customHeight="1">
      <c r="A22" s="171">
        <v>20</v>
      </c>
      <c r="B22" s="175" t="s">
        <v>669</v>
      </c>
      <c r="C22" s="153" t="s">
        <v>651</v>
      </c>
      <c r="D22" s="153">
        <v>95</v>
      </c>
    </row>
    <row r="23" spans="1:4" ht="20.100000000000001" customHeight="1">
      <c r="A23" s="171">
        <v>21</v>
      </c>
      <c r="B23" s="175" t="s">
        <v>670</v>
      </c>
      <c r="C23" s="153" t="s">
        <v>651</v>
      </c>
      <c r="D23" s="153">
        <v>104</v>
      </c>
    </row>
    <row r="24" spans="1:4" ht="20.100000000000001" customHeight="1">
      <c r="A24" s="171">
        <v>22</v>
      </c>
      <c r="B24" s="175" t="s">
        <v>671</v>
      </c>
      <c r="C24" s="153" t="s">
        <v>649</v>
      </c>
      <c r="D24" s="153">
        <v>85</v>
      </c>
    </row>
    <row r="25" spans="1:4" ht="20.100000000000001" customHeight="1">
      <c r="A25" s="171">
        <v>23</v>
      </c>
      <c r="B25" s="175" t="s">
        <v>672</v>
      </c>
      <c r="C25" s="153" t="s">
        <v>673</v>
      </c>
      <c r="D25" s="153">
        <v>91</v>
      </c>
    </row>
    <row r="26" spans="1:4" ht="20.100000000000001" customHeight="1">
      <c r="A26" s="171">
        <v>24</v>
      </c>
      <c r="B26" s="175" t="s">
        <v>674</v>
      </c>
      <c r="C26" s="153" t="s">
        <v>649</v>
      </c>
      <c r="D26" s="153">
        <v>84</v>
      </c>
    </row>
    <row r="27" spans="1:4" ht="20.100000000000001" customHeight="1">
      <c r="A27" s="171">
        <v>25</v>
      </c>
      <c r="B27" s="175" t="s">
        <v>675</v>
      </c>
      <c r="C27" s="153" t="s">
        <v>651</v>
      </c>
      <c r="D27" s="153">
        <v>99</v>
      </c>
    </row>
    <row r="28" spans="1:4" ht="20.100000000000001" customHeight="1">
      <c r="A28" s="171">
        <v>26</v>
      </c>
      <c r="B28" s="175" t="s">
        <v>676</v>
      </c>
      <c r="C28" s="153" t="s">
        <v>651</v>
      </c>
      <c r="D28" s="153">
        <v>101</v>
      </c>
    </row>
    <row r="29" spans="1:4" ht="20.100000000000001" customHeight="1">
      <c r="A29" s="171">
        <v>27</v>
      </c>
      <c r="B29" s="175" t="s">
        <v>677</v>
      </c>
      <c r="C29" s="153" t="s">
        <v>649</v>
      </c>
      <c r="D29" s="153">
        <v>84</v>
      </c>
    </row>
    <row r="30" spans="1:4" ht="20.100000000000001" customHeight="1">
      <c r="A30" s="171">
        <v>28</v>
      </c>
      <c r="B30" s="175" t="s">
        <v>678</v>
      </c>
      <c r="C30" s="150" t="s">
        <v>651</v>
      </c>
      <c r="D30" s="153">
        <v>100</v>
      </c>
    </row>
    <row r="31" spans="1:4" ht="20.100000000000001" customHeight="1">
      <c r="A31" s="171">
        <v>29</v>
      </c>
      <c r="B31" s="175" t="s">
        <v>679</v>
      </c>
      <c r="C31" s="150" t="s">
        <v>651</v>
      </c>
      <c r="D31" s="153">
        <v>100</v>
      </c>
    </row>
    <row r="32" spans="1:4" ht="20.100000000000001" customHeight="1">
      <c r="A32" s="171">
        <v>30</v>
      </c>
      <c r="B32" s="175" t="s">
        <v>680</v>
      </c>
      <c r="C32" s="150" t="s">
        <v>651</v>
      </c>
      <c r="D32" s="153">
        <v>105</v>
      </c>
    </row>
    <row r="33" spans="1:4" ht="20.100000000000001" customHeight="1">
      <c r="A33" s="171">
        <v>31</v>
      </c>
      <c r="B33" s="175" t="s">
        <v>681</v>
      </c>
      <c r="C33" s="150" t="s">
        <v>673</v>
      </c>
      <c r="D33" s="153">
        <v>91</v>
      </c>
    </row>
    <row r="34" spans="1:4" ht="20.100000000000001" customHeight="1">
      <c r="A34" s="171">
        <v>32</v>
      </c>
      <c r="B34" s="175" t="s">
        <v>682</v>
      </c>
      <c r="C34" s="150" t="s">
        <v>673</v>
      </c>
      <c r="D34" s="153">
        <v>91</v>
      </c>
    </row>
    <row r="35" spans="1:4" ht="20.100000000000001" customHeight="1">
      <c r="A35" s="171">
        <v>33</v>
      </c>
      <c r="B35" s="175" t="s">
        <v>683</v>
      </c>
      <c r="C35" s="150" t="s">
        <v>651</v>
      </c>
      <c r="D35" s="153">
        <v>98</v>
      </c>
    </row>
    <row r="36" spans="1:4" ht="20.100000000000001" customHeight="1">
      <c r="A36" s="171">
        <v>34</v>
      </c>
      <c r="B36" s="175" t="s">
        <v>684</v>
      </c>
      <c r="C36" s="150" t="s">
        <v>651</v>
      </c>
      <c r="D36" s="153">
        <v>105</v>
      </c>
    </row>
    <row r="37" spans="1:4" ht="20.100000000000001" customHeight="1">
      <c r="A37" s="171">
        <v>35</v>
      </c>
      <c r="B37" s="175" t="s">
        <v>685</v>
      </c>
      <c r="C37" s="150" t="s">
        <v>651</v>
      </c>
      <c r="D37" s="153">
        <v>104</v>
      </c>
    </row>
    <row r="38" spans="1:4" ht="20.100000000000001" customHeight="1">
      <c r="A38" s="171">
        <v>36</v>
      </c>
      <c r="B38" s="175" t="s">
        <v>686</v>
      </c>
      <c r="C38" s="150" t="s">
        <v>651</v>
      </c>
      <c r="D38" s="153">
        <v>99</v>
      </c>
    </row>
    <row r="39" spans="1:4" ht="20.100000000000001" customHeight="1">
      <c r="A39" s="171">
        <v>37</v>
      </c>
      <c r="B39" s="175" t="s">
        <v>687</v>
      </c>
      <c r="C39" s="150" t="s">
        <v>651</v>
      </c>
      <c r="D39" s="153">
        <v>99</v>
      </c>
    </row>
    <row r="40" spans="1:4" ht="20.100000000000001" customHeight="1">
      <c r="A40" s="171">
        <v>38</v>
      </c>
      <c r="B40" s="175" t="s">
        <v>688</v>
      </c>
      <c r="C40" s="150" t="s">
        <v>651</v>
      </c>
      <c r="D40" s="153">
        <v>97</v>
      </c>
    </row>
    <row r="41" spans="1:4" ht="20.100000000000001" customHeight="1">
      <c r="A41" s="171">
        <v>39</v>
      </c>
      <c r="B41" s="175" t="s">
        <v>689</v>
      </c>
      <c r="C41" s="150" t="s">
        <v>673</v>
      </c>
      <c r="D41" s="153">
        <v>91</v>
      </c>
    </row>
    <row r="42" spans="1:4" ht="20.100000000000001" customHeight="1">
      <c r="A42" s="171">
        <v>40</v>
      </c>
      <c r="B42" s="175" t="s">
        <v>690</v>
      </c>
      <c r="C42" s="153" t="s">
        <v>649</v>
      </c>
      <c r="D42" s="153">
        <v>76</v>
      </c>
    </row>
    <row r="43" spans="1:4" ht="20.100000000000001" customHeight="1">
      <c r="A43" s="171">
        <v>41</v>
      </c>
      <c r="B43" s="175" t="s">
        <v>691</v>
      </c>
      <c r="C43" s="150" t="s">
        <v>651</v>
      </c>
      <c r="D43" s="153">
        <v>98</v>
      </c>
    </row>
    <row r="44" spans="1:4" ht="20.100000000000001" customHeight="1">
      <c r="A44" s="171">
        <v>42</v>
      </c>
      <c r="B44" s="175" t="s">
        <v>692</v>
      </c>
      <c r="C44" s="150" t="s">
        <v>651</v>
      </c>
      <c r="D44" s="153">
        <v>105</v>
      </c>
    </row>
    <row r="45" spans="1:4" ht="20.100000000000001" customHeight="1">
      <c r="A45" s="171">
        <v>43</v>
      </c>
      <c r="B45" s="175" t="s">
        <v>693</v>
      </c>
      <c r="C45" s="150" t="s">
        <v>651</v>
      </c>
      <c r="D45" s="153">
        <v>96</v>
      </c>
    </row>
    <row r="46" spans="1:4" ht="20.100000000000001" customHeight="1">
      <c r="A46" s="171">
        <v>44</v>
      </c>
      <c r="B46" s="175" t="s">
        <v>694</v>
      </c>
      <c r="C46" s="150" t="s">
        <v>651</v>
      </c>
      <c r="D46" s="153">
        <v>100</v>
      </c>
    </row>
    <row r="47" spans="1:4" ht="20.100000000000001" customHeight="1">
      <c r="A47" s="171">
        <v>45</v>
      </c>
      <c r="B47" s="175" t="s">
        <v>695</v>
      </c>
      <c r="C47" s="150" t="s">
        <v>651</v>
      </c>
      <c r="D47" s="153">
        <v>102</v>
      </c>
    </row>
    <row r="48" spans="1:4" ht="20.100000000000001" customHeight="1">
      <c r="A48" s="171">
        <v>46</v>
      </c>
      <c r="B48" s="175" t="s">
        <v>696</v>
      </c>
      <c r="C48" s="153" t="s">
        <v>673</v>
      </c>
      <c r="D48" s="153">
        <v>86</v>
      </c>
    </row>
    <row r="49" spans="1:4" ht="20.100000000000001" customHeight="1">
      <c r="A49" s="171">
        <v>47</v>
      </c>
      <c r="B49" s="175" t="s">
        <v>697</v>
      </c>
      <c r="C49" s="150" t="s">
        <v>651</v>
      </c>
      <c r="D49" s="153">
        <v>103</v>
      </c>
    </row>
    <row r="50" spans="1:4" ht="20.100000000000001" customHeight="1">
      <c r="A50" s="171">
        <v>48</v>
      </c>
      <c r="B50" s="175" t="s">
        <v>698</v>
      </c>
      <c r="C50" s="150" t="s">
        <v>651</v>
      </c>
      <c r="D50" s="153">
        <v>99</v>
      </c>
    </row>
    <row r="51" spans="1:4" ht="20.100000000000001" customHeight="1">
      <c r="A51" s="171">
        <v>49</v>
      </c>
      <c r="B51" s="175" t="s">
        <v>699</v>
      </c>
      <c r="C51" s="150" t="s">
        <v>651</v>
      </c>
      <c r="D51" s="153">
        <v>105</v>
      </c>
    </row>
    <row r="52" spans="1:4" ht="20.100000000000001" customHeight="1">
      <c r="A52" s="171">
        <v>50</v>
      </c>
      <c r="B52" s="175" t="s">
        <v>700</v>
      </c>
      <c r="C52" s="150" t="s">
        <v>651</v>
      </c>
      <c r="D52" s="153">
        <v>105</v>
      </c>
    </row>
    <row r="53" spans="1:4" ht="20.100000000000001" customHeight="1">
      <c r="A53" s="171">
        <v>51</v>
      </c>
      <c r="B53" s="175" t="s">
        <v>701</v>
      </c>
      <c r="C53" s="150" t="s">
        <v>651</v>
      </c>
      <c r="D53" s="153">
        <v>95</v>
      </c>
    </row>
    <row r="54" spans="1:4" ht="20.100000000000001" customHeight="1">
      <c r="A54" s="171">
        <v>52</v>
      </c>
      <c r="B54" s="175" t="s">
        <v>702</v>
      </c>
      <c r="C54" s="153" t="s">
        <v>673</v>
      </c>
      <c r="D54" s="153">
        <v>81</v>
      </c>
    </row>
    <row r="55" spans="1:4" ht="20.100000000000001" customHeight="1">
      <c r="A55" s="171">
        <v>53</v>
      </c>
      <c r="B55" s="175" t="s">
        <v>703</v>
      </c>
      <c r="C55" s="150" t="s">
        <v>651</v>
      </c>
      <c r="D55" s="153">
        <v>92</v>
      </c>
    </row>
    <row r="56" spans="1:4" ht="20.100000000000001" customHeight="1">
      <c r="A56" s="171">
        <v>54</v>
      </c>
      <c r="B56" s="175" t="s">
        <v>704</v>
      </c>
      <c r="C56" s="150" t="s">
        <v>651</v>
      </c>
      <c r="D56" s="153">
        <v>103</v>
      </c>
    </row>
    <row r="57" spans="1:4" ht="20.100000000000001" customHeight="1">
      <c r="A57" s="171">
        <v>55</v>
      </c>
      <c r="B57" s="175" t="s">
        <v>705</v>
      </c>
      <c r="C57" s="150" t="s">
        <v>651</v>
      </c>
      <c r="D57" s="153">
        <v>98</v>
      </c>
    </row>
    <row r="58" spans="1:4" ht="20.100000000000001" customHeight="1">
      <c r="A58" s="171">
        <v>56</v>
      </c>
      <c r="B58" s="175" t="s">
        <v>706</v>
      </c>
      <c r="C58" s="153" t="s">
        <v>649</v>
      </c>
      <c r="D58" s="153">
        <v>79</v>
      </c>
    </row>
    <row r="59" spans="1:4" ht="20.100000000000001" customHeight="1">
      <c r="A59" s="171">
        <v>57</v>
      </c>
      <c r="B59" s="175" t="s">
        <v>707</v>
      </c>
      <c r="C59" s="150" t="s">
        <v>651</v>
      </c>
      <c r="D59" s="153">
        <v>98</v>
      </c>
    </row>
    <row r="60" spans="1:4" ht="20.100000000000001" customHeight="1">
      <c r="A60" s="171">
        <v>58</v>
      </c>
      <c r="B60" s="175" t="s">
        <v>708</v>
      </c>
      <c r="C60" s="150" t="s">
        <v>651</v>
      </c>
      <c r="D60" s="153">
        <v>104</v>
      </c>
    </row>
    <row r="61" spans="1:4" ht="20.100000000000001" customHeight="1">
      <c r="A61" s="171">
        <v>59</v>
      </c>
      <c r="B61" s="175" t="s">
        <v>709</v>
      </c>
      <c r="C61" s="150" t="s">
        <v>651</v>
      </c>
      <c r="D61" s="153">
        <v>99</v>
      </c>
    </row>
    <row r="62" spans="1:4" ht="20.100000000000001" customHeight="1">
      <c r="A62" s="171">
        <v>60</v>
      </c>
      <c r="B62" s="175" t="s">
        <v>710</v>
      </c>
      <c r="C62" s="150" t="s">
        <v>651</v>
      </c>
      <c r="D62" s="153">
        <v>104</v>
      </c>
    </row>
    <row r="63" spans="1:4" ht="20.100000000000001" customHeight="1">
      <c r="A63" s="171">
        <v>61</v>
      </c>
      <c r="B63" s="175" t="s">
        <v>711</v>
      </c>
      <c r="C63" s="153" t="s">
        <v>649</v>
      </c>
      <c r="D63" s="153">
        <v>84</v>
      </c>
    </row>
    <row r="64" spans="1:4" ht="20.100000000000001" customHeight="1">
      <c r="A64" s="171">
        <v>62</v>
      </c>
      <c r="B64" s="175" t="s">
        <v>712</v>
      </c>
      <c r="C64" s="153" t="s">
        <v>649</v>
      </c>
      <c r="D64" s="153">
        <v>79</v>
      </c>
    </row>
    <row r="65" spans="1:4" ht="20.100000000000001" customHeight="1">
      <c r="A65" s="171">
        <v>63</v>
      </c>
      <c r="B65" s="175" t="s">
        <v>713</v>
      </c>
      <c r="C65" s="150" t="s">
        <v>651</v>
      </c>
      <c r="D65" s="153">
        <v>99</v>
      </c>
    </row>
    <row r="66" spans="1:4" ht="20.100000000000001" customHeight="1">
      <c r="A66" s="171">
        <v>64</v>
      </c>
      <c r="B66" s="175" t="s">
        <v>714</v>
      </c>
      <c r="C66" s="150" t="s">
        <v>651</v>
      </c>
      <c r="D66" s="153">
        <v>104</v>
      </c>
    </row>
    <row r="67" spans="1:4" ht="20.100000000000001" customHeight="1">
      <c r="A67" s="171">
        <v>65</v>
      </c>
      <c r="B67" s="175" t="s">
        <v>715</v>
      </c>
      <c r="C67" s="150" t="s">
        <v>651</v>
      </c>
      <c r="D67" s="153">
        <v>96</v>
      </c>
    </row>
    <row r="68" spans="1:4" ht="20.100000000000001" customHeight="1">
      <c r="A68" s="171">
        <v>66</v>
      </c>
      <c r="B68" s="175" t="s">
        <v>716</v>
      </c>
      <c r="C68" s="153" t="s">
        <v>649</v>
      </c>
      <c r="D68" s="153">
        <v>87</v>
      </c>
    </row>
    <row r="69" spans="1:4" ht="20.100000000000001" customHeight="1">
      <c r="A69" s="171">
        <v>67</v>
      </c>
      <c r="B69" s="175" t="s">
        <v>717</v>
      </c>
      <c r="C69" s="153" t="s">
        <v>651</v>
      </c>
      <c r="D69" s="153">
        <v>105</v>
      </c>
    </row>
    <row r="70" spans="1:4" ht="20.100000000000001" customHeight="1">
      <c r="A70" s="171">
        <v>68</v>
      </c>
      <c r="B70" s="175" t="s">
        <v>718</v>
      </c>
      <c r="C70" s="153" t="s">
        <v>649</v>
      </c>
      <c r="D70" s="153">
        <v>75</v>
      </c>
    </row>
    <row r="71" spans="1:4" ht="20.100000000000001" customHeight="1">
      <c r="A71" s="171">
        <v>69</v>
      </c>
      <c r="B71" s="175" t="s">
        <v>719</v>
      </c>
      <c r="C71" s="153" t="s">
        <v>649</v>
      </c>
      <c r="D71" s="153">
        <v>79</v>
      </c>
    </row>
    <row r="72" spans="1:4" ht="20.100000000000001" customHeight="1">
      <c r="A72" s="171">
        <v>70</v>
      </c>
      <c r="B72" s="175" t="s">
        <v>720</v>
      </c>
      <c r="C72" s="153" t="s">
        <v>651</v>
      </c>
      <c r="D72" s="153">
        <v>98</v>
      </c>
    </row>
    <row r="73" spans="1:4" ht="20.100000000000001" customHeight="1">
      <c r="A73" s="171">
        <v>71</v>
      </c>
      <c r="B73" s="175" t="s">
        <v>721</v>
      </c>
      <c r="C73" s="153" t="s">
        <v>673</v>
      </c>
      <c r="D73" s="153">
        <v>85</v>
      </c>
    </row>
    <row r="74" spans="1:4" ht="20.100000000000001" customHeight="1">
      <c r="A74" s="171">
        <v>72</v>
      </c>
      <c r="B74" s="175" t="s">
        <v>722</v>
      </c>
      <c r="C74" s="153" t="s">
        <v>651</v>
      </c>
      <c r="D74" s="153">
        <v>103</v>
      </c>
    </row>
    <row r="75" spans="1:4" ht="20.100000000000001" customHeight="1">
      <c r="A75" s="171">
        <v>73</v>
      </c>
      <c r="B75" s="175" t="s">
        <v>723</v>
      </c>
      <c r="C75" s="153" t="s">
        <v>651</v>
      </c>
      <c r="D75" s="153">
        <v>101</v>
      </c>
    </row>
    <row r="76" spans="1:4" ht="20.100000000000001" customHeight="1">
      <c r="A76" s="171">
        <v>74</v>
      </c>
      <c r="B76" s="175" t="s">
        <v>724</v>
      </c>
      <c r="C76" s="153" t="s">
        <v>651</v>
      </c>
      <c r="D76" s="153">
        <v>103</v>
      </c>
    </row>
    <row r="77" spans="1:4" ht="20.100000000000001" customHeight="1">
      <c r="A77" s="171">
        <v>75</v>
      </c>
      <c r="B77" s="175" t="s">
        <v>725</v>
      </c>
      <c r="C77" s="153" t="s">
        <v>673</v>
      </c>
      <c r="D77" s="153">
        <v>90</v>
      </c>
    </row>
    <row r="78" spans="1:4" ht="20.100000000000001" customHeight="1">
      <c r="A78" s="171">
        <v>76</v>
      </c>
      <c r="B78" s="175" t="s">
        <v>726</v>
      </c>
      <c r="C78" s="153" t="s">
        <v>651</v>
      </c>
      <c r="D78" s="153">
        <v>104</v>
      </c>
    </row>
    <row r="79" spans="1:4" ht="20.100000000000001" customHeight="1">
      <c r="A79" s="171">
        <v>77</v>
      </c>
      <c r="B79" s="175" t="s">
        <v>727</v>
      </c>
      <c r="C79" s="150" t="s">
        <v>673</v>
      </c>
      <c r="D79" s="153">
        <v>85</v>
      </c>
    </row>
    <row r="80" spans="1:4" ht="20.100000000000001" customHeight="1">
      <c r="A80" s="171">
        <v>78</v>
      </c>
      <c r="B80" s="175" t="s">
        <v>728</v>
      </c>
      <c r="C80" s="150" t="s">
        <v>649</v>
      </c>
      <c r="D80" s="153">
        <v>80</v>
      </c>
    </row>
    <row r="81" spans="1:4" ht="20.100000000000001" customHeight="1">
      <c r="A81" s="171">
        <v>79</v>
      </c>
      <c r="B81" s="175" t="s">
        <v>729</v>
      </c>
      <c r="C81" s="150" t="s">
        <v>651</v>
      </c>
      <c r="D81" s="153">
        <v>98</v>
      </c>
    </row>
    <row r="82" spans="1:4" ht="20.100000000000001" customHeight="1">
      <c r="A82" s="171">
        <v>80</v>
      </c>
      <c r="B82" s="175" t="s">
        <v>730</v>
      </c>
      <c r="C82" s="150" t="s">
        <v>649</v>
      </c>
      <c r="D82" s="153">
        <v>85</v>
      </c>
    </row>
    <row r="83" spans="1:4" ht="20.100000000000001" customHeight="1">
      <c r="A83" s="171">
        <v>81</v>
      </c>
      <c r="B83" s="175" t="s">
        <v>731</v>
      </c>
      <c r="C83" s="150" t="s">
        <v>649</v>
      </c>
      <c r="D83" s="153">
        <v>87</v>
      </c>
    </row>
    <row r="84" spans="1:4" ht="20.100000000000001" customHeight="1">
      <c r="A84" s="171">
        <v>82</v>
      </c>
      <c r="B84" s="175" t="s">
        <v>732</v>
      </c>
      <c r="C84" s="150" t="s">
        <v>651</v>
      </c>
      <c r="D84" s="153">
        <v>99</v>
      </c>
    </row>
    <row r="85" spans="1:4" ht="20.100000000000001" customHeight="1">
      <c r="A85" s="171">
        <v>83</v>
      </c>
      <c r="B85" s="175" t="s">
        <v>733</v>
      </c>
      <c r="C85" s="150" t="s">
        <v>651</v>
      </c>
      <c r="D85" s="153">
        <v>102</v>
      </c>
    </row>
    <row r="86" spans="1:4" ht="20.100000000000001" customHeight="1">
      <c r="A86" s="171">
        <v>84</v>
      </c>
      <c r="B86" s="175" t="s">
        <v>734</v>
      </c>
      <c r="C86" s="150" t="s">
        <v>651</v>
      </c>
      <c r="D86" s="153">
        <v>98</v>
      </c>
    </row>
    <row r="87" spans="1:4" ht="20.100000000000001" customHeight="1">
      <c r="A87" s="171">
        <v>85</v>
      </c>
      <c r="B87" s="175" t="s">
        <v>735</v>
      </c>
      <c r="C87" s="150" t="s">
        <v>651</v>
      </c>
      <c r="D87" s="153">
        <v>105</v>
      </c>
    </row>
    <row r="88" spans="1:4" ht="20.100000000000001" customHeight="1">
      <c r="A88" s="171">
        <v>86</v>
      </c>
      <c r="B88" s="175" t="s">
        <v>736</v>
      </c>
      <c r="C88" s="150" t="s">
        <v>649</v>
      </c>
      <c r="D88" s="153">
        <v>82</v>
      </c>
    </row>
    <row r="89" spans="1:4" ht="20.100000000000001" customHeight="1">
      <c r="A89" s="171">
        <v>87</v>
      </c>
      <c r="B89" s="175" t="s">
        <v>737</v>
      </c>
      <c r="C89" s="150" t="s">
        <v>651</v>
      </c>
      <c r="D89" s="153">
        <v>96</v>
      </c>
    </row>
    <row r="90" spans="1:4" ht="20.100000000000001" customHeight="1">
      <c r="A90" s="171">
        <v>88</v>
      </c>
      <c r="B90" s="175" t="s">
        <v>738</v>
      </c>
      <c r="C90" s="153" t="s">
        <v>649</v>
      </c>
      <c r="D90" s="153">
        <v>82</v>
      </c>
    </row>
    <row r="91" spans="1:4" ht="20.100000000000001" customHeight="1">
      <c r="A91" s="171">
        <v>89</v>
      </c>
      <c r="B91" s="175" t="s">
        <v>739</v>
      </c>
      <c r="C91" s="153" t="s">
        <v>651</v>
      </c>
      <c r="D91" s="153">
        <v>100</v>
      </c>
    </row>
    <row r="92" spans="1:4" ht="20.100000000000001" customHeight="1">
      <c r="A92" s="171">
        <v>90</v>
      </c>
      <c r="B92" s="175" t="s">
        <v>740</v>
      </c>
      <c r="C92" s="153" t="s">
        <v>673</v>
      </c>
      <c r="D92" s="153">
        <v>91</v>
      </c>
    </row>
    <row r="93" spans="1:4" ht="20.100000000000001" customHeight="1">
      <c r="A93" s="171">
        <v>91</v>
      </c>
      <c r="B93" s="175" t="s">
        <v>741</v>
      </c>
      <c r="C93" s="153" t="s">
        <v>673</v>
      </c>
      <c r="D93" s="153">
        <v>90</v>
      </c>
    </row>
    <row r="94" spans="1:4" ht="20.100000000000001" customHeight="1">
      <c r="A94" s="171">
        <v>92</v>
      </c>
      <c r="B94" s="175" t="s">
        <v>742</v>
      </c>
      <c r="C94" s="153" t="s">
        <v>651</v>
      </c>
      <c r="D94" s="153">
        <v>103</v>
      </c>
    </row>
    <row r="95" spans="1:4" ht="20.100000000000001" customHeight="1">
      <c r="A95" s="171">
        <v>93</v>
      </c>
      <c r="B95" s="175" t="s">
        <v>743</v>
      </c>
      <c r="C95" s="153" t="s">
        <v>649</v>
      </c>
      <c r="D95" s="153">
        <v>84</v>
      </c>
    </row>
    <row r="96" spans="1:4" ht="20.100000000000001" customHeight="1">
      <c r="A96" s="171">
        <v>94</v>
      </c>
      <c r="B96" s="175" t="s">
        <v>744</v>
      </c>
      <c r="C96" s="153" t="s">
        <v>651</v>
      </c>
      <c r="D96" s="153">
        <v>98</v>
      </c>
    </row>
    <row r="97" spans="1:4" ht="20.100000000000001" customHeight="1">
      <c r="A97" s="171">
        <v>95</v>
      </c>
      <c r="B97" s="175" t="s">
        <v>745</v>
      </c>
      <c r="C97" s="153" t="s">
        <v>651</v>
      </c>
      <c r="D97" s="153">
        <v>105</v>
      </c>
    </row>
    <row r="98" spans="1:4" ht="20.100000000000001" customHeight="1">
      <c r="A98" s="171">
        <v>96</v>
      </c>
      <c r="B98" s="175" t="s">
        <v>746</v>
      </c>
      <c r="C98" s="153" t="s">
        <v>651</v>
      </c>
      <c r="D98" s="153">
        <v>100</v>
      </c>
    </row>
    <row r="99" spans="1:4" ht="20.100000000000001" customHeight="1">
      <c r="A99" s="171">
        <v>97</v>
      </c>
      <c r="B99" s="175" t="s">
        <v>747</v>
      </c>
      <c r="C99" s="153" t="s">
        <v>673</v>
      </c>
      <c r="D99" s="153">
        <v>89</v>
      </c>
    </row>
    <row r="100" spans="1:4" ht="20.100000000000001" customHeight="1">
      <c r="A100" s="171">
        <v>98</v>
      </c>
      <c r="B100" s="175" t="s">
        <v>748</v>
      </c>
      <c r="C100" s="153" t="s">
        <v>651</v>
      </c>
      <c r="D100" s="153">
        <v>102</v>
      </c>
    </row>
    <row r="101" spans="1:4" ht="20.100000000000001" customHeight="1">
      <c r="A101" s="171">
        <v>99</v>
      </c>
      <c r="B101" s="175" t="s">
        <v>749</v>
      </c>
      <c r="C101" s="153" t="s">
        <v>651</v>
      </c>
      <c r="D101" s="153">
        <v>90</v>
      </c>
    </row>
    <row r="102" spans="1:4" ht="20.100000000000001" customHeight="1">
      <c r="A102" s="171">
        <v>100</v>
      </c>
      <c r="B102" s="175" t="s">
        <v>750</v>
      </c>
      <c r="C102" s="153" t="s">
        <v>649</v>
      </c>
      <c r="D102" s="153">
        <v>81</v>
      </c>
    </row>
    <row r="103" spans="1:4" ht="20.100000000000001" customHeight="1">
      <c r="A103" s="171">
        <v>101</v>
      </c>
      <c r="B103" s="175" t="s">
        <v>751</v>
      </c>
      <c r="C103" s="153" t="s">
        <v>651</v>
      </c>
      <c r="D103" s="153">
        <v>103</v>
      </c>
    </row>
    <row r="104" spans="1:4" ht="20.100000000000001" customHeight="1">
      <c r="A104" s="171">
        <v>102</v>
      </c>
      <c r="B104" s="175" t="s">
        <v>752</v>
      </c>
      <c r="C104" s="153" t="s">
        <v>649</v>
      </c>
      <c r="D104" s="153">
        <v>82</v>
      </c>
    </row>
    <row r="105" spans="1:4" ht="20.100000000000001" customHeight="1">
      <c r="A105" s="171">
        <v>103</v>
      </c>
      <c r="B105" s="175" t="s">
        <v>753</v>
      </c>
      <c r="C105" s="153" t="s">
        <v>651</v>
      </c>
      <c r="D105" s="153">
        <v>99</v>
      </c>
    </row>
    <row r="106" spans="1:4" ht="20.100000000000001" customHeight="1">
      <c r="A106" s="171">
        <v>104</v>
      </c>
      <c r="B106" s="175" t="s">
        <v>754</v>
      </c>
      <c r="C106" s="153" t="s">
        <v>649</v>
      </c>
      <c r="D106" s="153">
        <v>83</v>
      </c>
    </row>
    <row r="107" spans="1:4" ht="20.100000000000001" customHeight="1">
      <c r="A107" s="171">
        <v>105</v>
      </c>
      <c r="B107" s="175" t="s">
        <v>755</v>
      </c>
      <c r="C107" s="153" t="s">
        <v>649</v>
      </c>
      <c r="D107" s="153">
        <v>78</v>
      </c>
    </row>
    <row r="108" spans="1:4" ht="20.100000000000001" customHeight="1">
      <c r="A108" s="171">
        <v>106</v>
      </c>
      <c r="B108" s="175" t="s">
        <v>756</v>
      </c>
      <c r="C108" s="153" t="s">
        <v>673</v>
      </c>
      <c r="D108" s="153">
        <v>89</v>
      </c>
    </row>
    <row r="109" spans="1:4" ht="20.100000000000001" customHeight="1">
      <c r="A109" s="171">
        <v>107</v>
      </c>
      <c r="B109" s="175" t="s">
        <v>757</v>
      </c>
      <c r="C109" s="153" t="s">
        <v>649</v>
      </c>
      <c r="D109" s="153">
        <v>87</v>
      </c>
    </row>
    <row r="110" spans="1:4" ht="20.100000000000001" customHeight="1">
      <c r="A110" s="171">
        <v>108</v>
      </c>
      <c r="B110" s="175" t="s">
        <v>758</v>
      </c>
      <c r="C110" s="153" t="s">
        <v>651</v>
      </c>
      <c r="D110" s="153">
        <v>99</v>
      </c>
    </row>
    <row r="111" spans="1:4" ht="20.100000000000001" customHeight="1">
      <c r="A111" s="171">
        <v>109</v>
      </c>
      <c r="B111" s="175" t="s">
        <v>759</v>
      </c>
      <c r="C111" s="153" t="s">
        <v>651</v>
      </c>
      <c r="D111" s="153">
        <v>97</v>
      </c>
    </row>
    <row r="112" spans="1:4" ht="20.100000000000001" customHeight="1">
      <c r="A112" s="171">
        <v>110</v>
      </c>
      <c r="B112" s="175" t="s">
        <v>760</v>
      </c>
      <c r="C112" s="153" t="s">
        <v>649</v>
      </c>
      <c r="D112" s="153">
        <v>87</v>
      </c>
    </row>
    <row r="113" spans="1:4" ht="20.100000000000001" customHeight="1">
      <c r="A113" s="171">
        <v>111</v>
      </c>
      <c r="B113" s="175" t="s">
        <v>761</v>
      </c>
      <c r="C113" s="153" t="s">
        <v>649</v>
      </c>
      <c r="D113" s="153">
        <v>72</v>
      </c>
    </row>
    <row r="114" spans="1:4" ht="20.100000000000001" customHeight="1">
      <c r="A114" s="171">
        <v>112</v>
      </c>
      <c r="B114" s="175" t="s">
        <v>762</v>
      </c>
      <c r="C114" s="153" t="s">
        <v>651</v>
      </c>
      <c r="D114" s="153">
        <v>103</v>
      </c>
    </row>
    <row r="115" spans="1:4" ht="20.100000000000001" customHeight="1">
      <c r="A115" s="171">
        <v>113</v>
      </c>
      <c r="B115" s="175" t="s">
        <v>763</v>
      </c>
      <c r="C115" s="153" t="s">
        <v>649</v>
      </c>
      <c r="D115" s="153">
        <v>83</v>
      </c>
    </row>
    <row r="116" spans="1:4" ht="20.100000000000001" customHeight="1">
      <c r="A116" s="171">
        <v>114</v>
      </c>
      <c r="B116" s="175" t="s">
        <v>764</v>
      </c>
      <c r="C116" s="153" t="s">
        <v>673</v>
      </c>
      <c r="D116" s="153">
        <v>87</v>
      </c>
    </row>
    <row r="117" spans="1:4" ht="20.100000000000001" customHeight="1">
      <c r="A117" s="171">
        <v>115</v>
      </c>
      <c r="B117" s="175" t="s">
        <v>765</v>
      </c>
      <c r="C117" s="150" t="s">
        <v>651</v>
      </c>
      <c r="D117" s="153">
        <v>104</v>
      </c>
    </row>
    <row r="118" spans="1:4" ht="20.100000000000001" customHeight="1">
      <c r="A118" s="171">
        <v>116</v>
      </c>
      <c r="B118" s="175" t="s">
        <v>766</v>
      </c>
      <c r="C118" s="153" t="s">
        <v>651</v>
      </c>
      <c r="D118" s="153">
        <v>101</v>
      </c>
    </row>
    <row r="119" spans="1:4" ht="20.100000000000001" customHeight="1">
      <c r="A119" s="171">
        <v>117</v>
      </c>
      <c r="B119" s="175" t="s">
        <v>767</v>
      </c>
      <c r="C119" s="153" t="s">
        <v>673</v>
      </c>
      <c r="D119" s="153">
        <v>92</v>
      </c>
    </row>
    <row r="120" spans="1:4" ht="20.100000000000001" customHeight="1">
      <c r="A120" s="171">
        <v>118</v>
      </c>
      <c r="B120" s="175" t="s">
        <v>768</v>
      </c>
      <c r="C120" s="153" t="s">
        <v>651</v>
      </c>
      <c r="D120" s="153">
        <v>95</v>
      </c>
    </row>
    <row r="121" spans="1:4" ht="20.100000000000001" customHeight="1">
      <c r="A121" s="171">
        <v>119</v>
      </c>
      <c r="B121" s="175" t="s">
        <v>769</v>
      </c>
      <c r="C121" s="153" t="s">
        <v>651</v>
      </c>
      <c r="D121" s="153">
        <v>102</v>
      </c>
    </row>
    <row r="122" spans="1:4" ht="20.100000000000001" customHeight="1">
      <c r="A122" s="171">
        <v>120</v>
      </c>
      <c r="B122" s="175" t="s">
        <v>770</v>
      </c>
      <c r="C122" s="153" t="s">
        <v>651</v>
      </c>
      <c r="D122" s="153">
        <v>105</v>
      </c>
    </row>
    <row r="123" spans="1:4" ht="20.100000000000001" customHeight="1">
      <c r="A123" s="171">
        <v>121</v>
      </c>
      <c r="B123" s="175" t="s">
        <v>771</v>
      </c>
      <c r="C123" s="153" t="s">
        <v>651</v>
      </c>
      <c r="D123" s="153">
        <v>94</v>
      </c>
    </row>
    <row r="124" spans="1:4" ht="20.100000000000001" customHeight="1">
      <c r="A124" s="171">
        <v>122</v>
      </c>
      <c r="B124" s="175" t="s">
        <v>772</v>
      </c>
      <c r="C124" s="153" t="s">
        <v>651</v>
      </c>
      <c r="D124" s="153">
        <v>105</v>
      </c>
    </row>
    <row r="125" spans="1:4" ht="20.100000000000001" customHeight="1">
      <c r="A125" s="171">
        <v>123</v>
      </c>
      <c r="B125" s="175" t="s">
        <v>773</v>
      </c>
      <c r="C125" s="153" t="s">
        <v>651</v>
      </c>
      <c r="D125" s="153">
        <v>98</v>
      </c>
    </row>
    <row r="126" spans="1:4" ht="20.100000000000001" customHeight="1">
      <c r="A126" s="171">
        <v>124</v>
      </c>
      <c r="B126" s="175" t="s">
        <v>774</v>
      </c>
      <c r="C126" s="153" t="s">
        <v>651</v>
      </c>
      <c r="D126" s="153">
        <v>98</v>
      </c>
    </row>
  </sheetData>
  <mergeCells count="1">
    <mergeCell ref="A1:D1"/>
  </mergeCells>
  <phoneticPr fontId="144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workbookViewId="0">
      <selection activeCell="F7" sqref="F7"/>
    </sheetView>
  </sheetViews>
  <sheetFormatPr defaultColWidth="8.75" defaultRowHeight="12"/>
  <cols>
    <col min="1" max="2" width="5" style="160" customWidth="1"/>
    <col min="3" max="3" width="38.75" style="160" customWidth="1"/>
    <col min="4" max="4" width="17.25" style="160" customWidth="1"/>
    <col min="5" max="5" width="17.125" style="160" customWidth="1"/>
    <col min="6" max="6" width="18.375" style="160" customWidth="1"/>
    <col min="7" max="8" width="16.625" style="160" customWidth="1"/>
    <col min="9" max="9" width="18.125" style="160" customWidth="1"/>
    <col min="10" max="10" width="11.25" style="160" customWidth="1"/>
    <col min="11" max="11" width="12.375" style="160" customWidth="1"/>
    <col min="12" max="27" width="9" style="160"/>
    <col min="28" max="16384" width="8.75" style="160"/>
  </cols>
  <sheetData>
    <row r="1" spans="1:10" ht="29.1" customHeight="1">
      <c r="A1" s="614" t="s">
        <v>327</v>
      </c>
      <c r="B1" s="614"/>
      <c r="C1" s="614"/>
    </row>
    <row r="2" spans="1:10" ht="30" customHeight="1">
      <c r="A2" s="615" t="s">
        <v>775</v>
      </c>
      <c r="B2" s="615"/>
      <c r="C2" s="615"/>
      <c r="D2" s="615"/>
      <c r="E2" s="615"/>
      <c r="F2" s="615"/>
      <c r="G2" s="615"/>
      <c r="H2" s="615"/>
      <c r="I2" s="615"/>
      <c r="J2" s="615"/>
    </row>
    <row r="3" spans="1:10" ht="19.5" customHeight="1">
      <c r="A3" s="616"/>
      <c r="B3" s="616"/>
      <c r="C3" s="616"/>
      <c r="D3" s="161"/>
      <c r="E3" s="161"/>
      <c r="F3" s="161"/>
      <c r="G3" s="617" t="s">
        <v>776</v>
      </c>
      <c r="H3" s="617"/>
      <c r="I3" s="617"/>
      <c r="J3" s="617"/>
    </row>
    <row r="4" spans="1:10" s="159" customFormat="1" ht="25.5" customHeight="1">
      <c r="A4" s="618" t="s">
        <v>644</v>
      </c>
      <c r="B4" s="618" t="s">
        <v>777</v>
      </c>
      <c r="C4" s="618" t="s">
        <v>778</v>
      </c>
      <c r="D4" s="618" t="s">
        <v>779</v>
      </c>
      <c r="E4" s="618"/>
      <c r="F4" s="618"/>
      <c r="G4" s="618" t="s">
        <v>780</v>
      </c>
      <c r="H4" s="618"/>
      <c r="I4" s="618"/>
      <c r="J4" s="619" t="s">
        <v>781</v>
      </c>
    </row>
    <row r="5" spans="1:10" s="159" customFormat="1" ht="36.75" customHeight="1">
      <c r="A5" s="618"/>
      <c r="B5" s="618"/>
      <c r="C5" s="618"/>
      <c r="D5" s="162" t="s">
        <v>782</v>
      </c>
      <c r="E5" s="162" t="s">
        <v>783</v>
      </c>
      <c r="F5" s="162" t="s">
        <v>784</v>
      </c>
      <c r="G5" s="162" t="s">
        <v>785</v>
      </c>
      <c r="H5" s="162" t="s">
        <v>786</v>
      </c>
      <c r="I5" s="162" t="s">
        <v>787</v>
      </c>
      <c r="J5" s="618"/>
    </row>
    <row r="6" spans="1:10" s="116" customFormat="1" ht="27" customHeight="1">
      <c r="A6" s="163"/>
      <c r="B6" s="163"/>
      <c r="C6" s="164" t="s">
        <v>5</v>
      </c>
      <c r="D6" s="165">
        <f t="shared" ref="D6:I6" si="0">SUM(D7:D65536)</f>
        <v>100410046.10000002</v>
      </c>
      <c r="E6" s="165">
        <f t="shared" si="0"/>
        <v>46249080.949999988</v>
      </c>
      <c r="F6" s="165">
        <f t="shared" si="0"/>
        <v>146659127.04999995</v>
      </c>
      <c r="G6" s="165">
        <f t="shared" si="0"/>
        <v>88440265.539999977</v>
      </c>
      <c r="H6" s="165">
        <f t="shared" si="0"/>
        <v>42803309.68</v>
      </c>
      <c r="I6" s="165">
        <f t="shared" si="0"/>
        <v>131243575.21999998</v>
      </c>
      <c r="J6" s="165">
        <v>89.49</v>
      </c>
    </row>
    <row r="7" spans="1:10" ht="25.5" customHeight="1">
      <c r="A7" s="166" t="s">
        <v>788</v>
      </c>
      <c r="B7" s="166" t="s">
        <v>789</v>
      </c>
      <c r="C7" s="124" t="s">
        <v>648</v>
      </c>
      <c r="D7" s="167">
        <v>500696.11</v>
      </c>
      <c r="E7" s="167">
        <v>163418.17000000001</v>
      </c>
      <c r="F7" s="167">
        <f t="shared" ref="F7:F70" si="1">D7+E7</f>
        <v>664114.28</v>
      </c>
      <c r="G7" s="167">
        <v>392593.7</v>
      </c>
      <c r="H7" s="167">
        <v>138024.98000000001</v>
      </c>
      <c r="I7" s="167">
        <f t="shared" ref="I7:I70" si="2">G7+H7</f>
        <v>530618.68000000005</v>
      </c>
      <c r="J7" s="167">
        <v>79.900000000000006</v>
      </c>
    </row>
    <row r="8" spans="1:10" ht="25.5" customHeight="1">
      <c r="A8" s="166" t="s">
        <v>790</v>
      </c>
      <c r="B8" s="166" t="s">
        <v>789</v>
      </c>
      <c r="C8" s="124" t="s">
        <v>650</v>
      </c>
      <c r="D8" s="167">
        <v>159263.45000000001</v>
      </c>
      <c r="E8" s="167">
        <v>73105.14</v>
      </c>
      <c r="F8" s="167">
        <f t="shared" si="1"/>
        <v>232368.59000000003</v>
      </c>
      <c r="G8" s="167">
        <v>159263.45000000001</v>
      </c>
      <c r="H8" s="167">
        <v>73105.14</v>
      </c>
      <c r="I8" s="167">
        <f t="shared" si="2"/>
        <v>232368.59000000003</v>
      </c>
      <c r="J8" s="167">
        <v>100</v>
      </c>
    </row>
    <row r="9" spans="1:10" ht="25.5" customHeight="1">
      <c r="A9" s="166" t="s">
        <v>791</v>
      </c>
      <c r="B9" s="166" t="s">
        <v>789</v>
      </c>
      <c r="C9" s="124" t="s">
        <v>652</v>
      </c>
      <c r="D9" s="167">
        <v>80276.899999999994</v>
      </c>
      <c r="E9" s="167">
        <v>26598.560000000001</v>
      </c>
      <c r="F9" s="167">
        <f t="shared" si="1"/>
        <v>106875.45999999999</v>
      </c>
      <c r="G9" s="167">
        <v>66676.899999999994</v>
      </c>
      <c r="H9" s="167">
        <v>23962.79</v>
      </c>
      <c r="I9" s="167">
        <f t="shared" si="2"/>
        <v>90639.69</v>
      </c>
      <c r="J9" s="167">
        <v>84.81</v>
      </c>
    </row>
    <row r="10" spans="1:10" ht="25.5" customHeight="1">
      <c r="A10" s="166" t="s">
        <v>792</v>
      </c>
      <c r="B10" s="166" t="s">
        <v>789</v>
      </c>
      <c r="C10" s="124" t="s">
        <v>653</v>
      </c>
      <c r="D10" s="167">
        <v>621271.76</v>
      </c>
      <c r="E10" s="167">
        <v>234153.28</v>
      </c>
      <c r="F10" s="167">
        <f t="shared" si="1"/>
        <v>855425.04</v>
      </c>
      <c r="G10" s="167">
        <v>504520.89</v>
      </c>
      <c r="H10" s="167">
        <v>207731.20000000001</v>
      </c>
      <c r="I10" s="167">
        <f t="shared" si="2"/>
        <v>712252.09000000008</v>
      </c>
      <c r="J10" s="167">
        <v>83.26</v>
      </c>
    </row>
    <row r="11" spans="1:10" ht="25.5" customHeight="1">
      <c r="A11" s="166" t="s">
        <v>793</v>
      </c>
      <c r="B11" s="166" t="s">
        <v>789</v>
      </c>
      <c r="C11" s="124" t="s">
        <v>654</v>
      </c>
      <c r="D11" s="167">
        <v>578006.66</v>
      </c>
      <c r="E11" s="167">
        <v>247405.42</v>
      </c>
      <c r="F11" s="167">
        <f t="shared" si="1"/>
        <v>825412.08000000007</v>
      </c>
      <c r="G11" s="167">
        <v>572006.64</v>
      </c>
      <c r="H11" s="167">
        <v>245996.52</v>
      </c>
      <c r="I11" s="167">
        <f t="shared" si="2"/>
        <v>818003.16</v>
      </c>
      <c r="J11" s="167">
        <v>99.1</v>
      </c>
    </row>
    <row r="12" spans="1:10" ht="25.5" customHeight="1">
      <c r="A12" s="166" t="s">
        <v>794</v>
      </c>
      <c r="B12" s="166" t="s">
        <v>789</v>
      </c>
      <c r="C12" s="124" t="s">
        <v>655</v>
      </c>
      <c r="D12" s="167">
        <v>219400.38</v>
      </c>
      <c r="E12" s="167">
        <v>62205</v>
      </c>
      <c r="F12" s="167">
        <f t="shared" si="1"/>
        <v>281605.38</v>
      </c>
      <c r="G12" s="167">
        <v>176130.4</v>
      </c>
      <c r="H12" s="167">
        <v>56331.15</v>
      </c>
      <c r="I12" s="167">
        <f t="shared" si="2"/>
        <v>232461.55</v>
      </c>
      <c r="J12" s="167">
        <v>82.55</v>
      </c>
    </row>
    <row r="13" spans="1:10" ht="25.5" customHeight="1">
      <c r="A13" s="166" t="s">
        <v>795</v>
      </c>
      <c r="B13" s="166" t="s">
        <v>789</v>
      </c>
      <c r="C13" s="124" t="s">
        <v>656</v>
      </c>
      <c r="D13" s="167">
        <v>194588.03</v>
      </c>
      <c r="E13" s="167">
        <v>92904.13</v>
      </c>
      <c r="F13" s="167">
        <f t="shared" si="1"/>
        <v>287492.16000000003</v>
      </c>
      <c r="G13" s="167">
        <v>135437.07</v>
      </c>
      <c r="H13" s="167">
        <v>79690.81</v>
      </c>
      <c r="I13" s="167">
        <f t="shared" si="2"/>
        <v>215127.88</v>
      </c>
      <c r="J13" s="167">
        <v>74.83</v>
      </c>
    </row>
    <row r="14" spans="1:10" ht="25.5" customHeight="1">
      <c r="A14" s="166" t="s">
        <v>796</v>
      </c>
      <c r="B14" s="166" t="s">
        <v>789</v>
      </c>
      <c r="C14" s="124" t="s">
        <v>657</v>
      </c>
      <c r="D14" s="167">
        <v>355030.79</v>
      </c>
      <c r="E14" s="167">
        <v>171009.28</v>
      </c>
      <c r="F14" s="167">
        <f t="shared" si="1"/>
        <v>526040.06999999995</v>
      </c>
      <c r="G14" s="167">
        <v>325509.56</v>
      </c>
      <c r="H14" s="167">
        <v>166298.96</v>
      </c>
      <c r="I14" s="167">
        <f t="shared" si="2"/>
        <v>491808.52</v>
      </c>
      <c r="J14" s="167">
        <v>93.49</v>
      </c>
    </row>
    <row r="15" spans="1:10" ht="25.5" customHeight="1">
      <c r="A15" s="166" t="s">
        <v>797</v>
      </c>
      <c r="B15" s="166" t="s">
        <v>789</v>
      </c>
      <c r="C15" s="124" t="s">
        <v>658</v>
      </c>
      <c r="D15" s="167">
        <v>153510.82999999999</v>
      </c>
      <c r="E15" s="167">
        <v>97396</v>
      </c>
      <c r="F15" s="167">
        <f t="shared" si="1"/>
        <v>250906.83</v>
      </c>
      <c r="G15" s="167">
        <v>153510.82999999999</v>
      </c>
      <c r="H15" s="167">
        <v>97396</v>
      </c>
      <c r="I15" s="167">
        <f t="shared" si="2"/>
        <v>250906.83</v>
      </c>
      <c r="J15" s="167">
        <v>100</v>
      </c>
    </row>
    <row r="16" spans="1:10" ht="25.5" customHeight="1">
      <c r="A16" s="166" t="s">
        <v>798</v>
      </c>
      <c r="B16" s="166" t="s">
        <v>789</v>
      </c>
      <c r="C16" s="124" t="s">
        <v>659</v>
      </c>
      <c r="D16" s="167">
        <v>277655.3</v>
      </c>
      <c r="E16" s="167">
        <v>141784.99</v>
      </c>
      <c r="F16" s="167">
        <f t="shared" si="1"/>
        <v>419440.29</v>
      </c>
      <c r="G16" s="167">
        <v>269534.08000000002</v>
      </c>
      <c r="H16" s="167">
        <v>137941.88</v>
      </c>
      <c r="I16" s="167">
        <f t="shared" si="2"/>
        <v>407475.96</v>
      </c>
      <c r="J16" s="167">
        <v>97.15</v>
      </c>
    </row>
    <row r="17" spans="1:10" ht="25.5" customHeight="1">
      <c r="A17" s="166" t="s">
        <v>799</v>
      </c>
      <c r="B17" s="166" t="s">
        <v>789</v>
      </c>
      <c r="C17" s="124" t="s">
        <v>660</v>
      </c>
      <c r="D17" s="167">
        <v>584497.38</v>
      </c>
      <c r="E17" s="167">
        <v>319467.44</v>
      </c>
      <c r="F17" s="167">
        <f t="shared" si="1"/>
        <v>903964.82000000007</v>
      </c>
      <c r="G17" s="167">
        <v>584497.38</v>
      </c>
      <c r="H17" s="167">
        <v>319467.44</v>
      </c>
      <c r="I17" s="167">
        <f t="shared" si="2"/>
        <v>903964.82000000007</v>
      </c>
      <c r="J17" s="167">
        <v>100</v>
      </c>
    </row>
    <row r="18" spans="1:10" ht="25.5" customHeight="1">
      <c r="A18" s="166" t="s">
        <v>800</v>
      </c>
      <c r="B18" s="166" t="s">
        <v>789</v>
      </c>
      <c r="C18" s="124" t="s">
        <v>661</v>
      </c>
      <c r="D18" s="167">
        <v>482788.07</v>
      </c>
      <c r="E18" s="167">
        <v>170861.96</v>
      </c>
      <c r="F18" s="167">
        <f t="shared" si="1"/>
        <v>653650.03</v>
      </c>
      <c r="G18" s="167">
        <v>351310.39</v>
      </c>
      <c r="H18" s="167">
        <v>138935.35</v>
      </c>
      <c r="I18" s="167">
        <f t="shared" si="2"/>
        <v>490245.74</v>
      </c>
      <c r="J18" s="167">
        <v>75</v>
      </c>
    </row>
    <row r="19" spans="1:10" ht="25.5" customHeight="1">
      <c r="A19" s="166" t="s">
        <v>801</v>
      </c>
      <c r="B19" s="166" t="s">
        <v>789</v>
      </c>
      <c r="C19" s="124" t="s">
        <v>662</v>
      </c>
      <c r="D19" s="167">
        <v>1263648.46</v>
      </c>
      <c r="E19" s="167">
        <v>398054.66</v>
      </c>
      <c r="F19" s="167">
        <f t="shared" si="1"/>
        <v>1661703.1199999999</v>
      </c>
      <c r="G19" s="167">
        <v>973383.81</v>
      </c>
      <c r="H19" s="167">
        <v>324835.03000000003</v>
      </c>
      <c r="I19" s="167">
        <f t="shared" si="2"/>
        <v>1298218.8400000001</v>
      </c>
      <c r="J19" s="167">
        <v>78.13</v>
      </c>
    </row>
    <row r="20" spans="1:10" ht="27" customHeight="1">
      <c r="A20" s="166" t="s">
        <v>802</v>
      </c>
      <c r="B20" s="166" t="s">
        <v>789</v>
      </c>
      <c r="C20" s="124" t="s">
        <v>663</v>
      </c>
      <c r="D20" s="167">
        <v>1127306.6499999999</v>
      </c>
      <c r="E20" s="167">
        <v>382889.04</v>
      </c>
      <c r="F20" s="167">
        <f t="shared" si="1"/>
        <v>1510195.69</v>
      </c>
      <c r="G20" s="167">
        <v>823470.16</v>
      </c>
      <c r="H20" s="167">
        <v>297939.99</v>
      </c>
      <c r="I20" s="167">
        <f t="shared" si="2"/>
        <v>1121410.1499999999</v>
      </c>
      <c r="J20" s="167">
        <v>74.260000000000005</v>
      </c>
    </row>
    <row r="21" spans="1:10" ht="27" customHeight="1">
      <c r="A21" s="166" t="s">
        <v>803</v>
      </c>
      <c r="B21" s="166" t="s">
        <v>789</v>
      </c>
      <c r="C21" s="124" t="s">
        <v>664</v>
      </c>
      <c r="D21" s="167">
        <v>57293.14</v>
      </c>
      <c r="E21" s="167">
        <v>14451.96</v>
      </c>
      <c r="F21" s="167">
        <f t="shared" si="1"/>
        <v>71745.100000000006</v>
      </c>
      <c r="G21" s="167">
        <v>57293.14</v>
      </c>
      <c r="H21" s="167">
        <v>14451.96</v>
      </c>
      <c r="I21" s="167">
        <f t="shared" si="2"/>
        <v>71745.100000000006</v>
      </c>
      <c r="J21" s="167">
        <v>100</v>
      </c>
    </row>
    <row r="22" spans="1:10" ht="27" customHeight="1">
      <c r="A22" s="166" t="s">
        <v>804</v>
      </c>
      <c r="B22" s="166" t="s">
        <v>789</v>
      </c>
      <c r="C22" s="124" t="s">
        <v>665</v>
      </c>
      <c r="D22" s="167">
        <v>28592.85</v>
      </c>
      <c r="E22" s="167">
        <v>25986.05</v>
      </c>
      <c r="F22" s="167">
        <f t="shared" si="1"/>
        <v>54578.899999999994</v>
      </c>
      <c r="G22" s="167">
        <v>28592.85</v>
      </c>
      <c r="H22" s="167">
        <v>25986.05</v>
      </c>
      <c r="I22" s="167">
        <f t="shared" si="2"/>
        <v>54578.899999999994</v>
      </c>
      <c r="J22" s="167">
        <v>100</v>
      </c>
    </row>
    <row r="23" spans="1:10" ht="27" customHeight="1">
      <c r="A23" s="166" t="s">
        <v>805</v>
      </c>
      <c r="B23" s="166" t="s">
        <v>789</v>
      </c>
      <c r="C23" s="124" t="s">
        <v>666</v>
      </c>
      <c r="D23" s="167">
        <v>53100.6</v>
      </c>
      <c r="E23" s="167">
        <v>22086.91</v>
      </c>
      <c r="F23" s="167">
        <f t="shared" si="1"/>
        <v>75187.509999999995</v>
      </c>
      <c r="G23" s="167">
        <v>49700.6</v>
      </c>
      <c r="H23" s="167">
        <v>19204.54</v>
      </c>
      <c r="I23" s="167">
        <f t="shared" si="2"/>
        <v>68905.14</v>
      </c>
      <c r="J23" s="167">
        <v>91.64</v>
      </c>
    </row>
    <row r="24" spans="1:10" ht="27" customHeight="1">
      <c r="A24" s="166" t="s">
        <v>806</v>
      </c>
      <c r="B24" s="166" t="s">
        <v>789</v>
      </c>
      <c r="C24" s="124" t="s">
        <v>667</v>
      </c>
      <c r="D24" s="167">
        <v>70900.67</v>
      </c>
      <c r="E24" s="167">
        <v>25028.58</v>
      </c>
      <c r="F24" s="167">
        <f t="shared" si="1"/>
        <v>95929.25</v>
      </c>
      <c r="G24" s="167">
        <v>57343.55</v>
      </c>
      <c r="H24" s="167">
        <v>19558.73</v>
      </c>
      <c r="I24" s="167">
        <f t="shared" si="2"/>
        <v>76902.28</v>
      </c>
      <c r="J24" s="167">
        <v>80.17</v>
      </c>
    </row>
    <row r="25" spans="1:10" ht="27" customHeight="1">
      <c r="A25" s="166" t="s">
        <v>807</v>
      </c>
      <c r="B25" s="166" t="s">
        <v>789</v>
      </c>
      <c r="C25" s="124" t="s">
        <v>668</v>
      </c>
      <c r="D25" s="167">
        <v>91149.41</v>
      </c>
      <c r="E25" s="167">
        <v>33061.78</v>
      </c>
      <c r="F25" s="167">
        <f t="shared" si="1"/>
        <v>124211.19</v>
      </c>
      <c r="G25" s="167">
        <v>70673.210000000006</v>
      </c>
      <c r="H25" s="167">
        <v>29624.86</v>
      </c>
      <c r="I25" s="167">
        <f t="shared" si="2"/>
        <v>100298.07</v>
      </c>
      <c r="J25" s="167">
        <v>80.75</v>
      </c>
    </row>
    <row r="26" spans="1:10" ht="27" customHeight="1">
      <c r="A26" s="166" t="s">
        <v>808</v>
      </c>
      <c r="B26" s="166" t="s">
        <v>789</v>
      </c>
      <c r="C26" s="124" t="s">
        <v>669</v>
      </c>
      <c r="D26" s="167">
        <v>96319.34</v>
      </c>
      <c r="E26" s="167">
        <v>28255.82</v>
      </c>
      <c r="F26" s="167">
        <f t="shared" si="1"/>
        <v>124575.16</v>
      </c>
      <c r="G26" s="167">
        <v>96319.34</v>
      </c>
      <c r="H26" s="167">
        <v>28255.82</v>
      </c>
      <c r="I26" s="167">
        <f t="shared" si="2"/>
        <v>124575.16</v>
      </c>
      <c r="J26" s="167">
        <v>100</v>
      </c>
    </row>
    <row r="27" spans="1:10" ht="27" customHeight="1">
      <c r="A27" s="166" t="s">
        <v>809</v>
      </c>
      <c r="B27" s="166" t="s">
        <v>789</v>
      </c>
      <c r="C27" s="124" t="s">
        <v>670</v>
      </c>
      <c r="D27" s="167">
        <v>553425.78</v>
      </c>
      <c r="E27" s="167">
        <v>249720.71</v>
      </c>
      <c r="F27" s="167">
        <f t="shared" si="1"/>
        <v>803146.49</v>
      </c>
      <c r="G27" s="167">
        <v>529961.49</v>
      </c>
      <c r="H27" s="167">
        <v>239645.43</v>
      </c>
      <c r="I27" s="167">
        <f t="shared" si="2"/>
        <v>769606.91999999993</v>
      </c>
      <c r="J27" s="167">
        <v>95.82</v>
      </c>
    </row>
    <row r="28" spans="1:10" ht="27" customHeight="1">
      <c r="A28" s="166" t="s">
        <v>810</v>
      </c>
      <c r="B28" s="166" t="s">
        <v>789</v>
      </c>
      <c r="C28" s="124" t="s">
        <v>671</v>
      </c>
      <c r="D28" s="167">
        <v>441144.03</v>
      </c>
      <c r="E28" s="167">
        <v>260656.97</v>
      </c>
      <c r="F28" s="167">
        <f t="shared" si="1"/>
        <v>701801</v>
      </c>
      <c r="G28" s="167">
        <v>350476.41</v>
      </c>
      <c r="H28" s="167">
        <v>227749.55</v>
      </c>
      <c r="I28" s="167">
        <f t="shared" si="2"/>
        <v>578225.96</v>
      </c>
      <c r="J28" s="167">
        <v>82.39</v>
      </c>
    </row>
    <row r="29" spans="1:10" ht="27" customHeight="1">
      <c r="A29" s="166" t="s">
        <v>811</v>
      </c>
      <c r="B29" s="166" t="s">
        <v>789</v>
      </c>
      <c r="C29" s="124" t="s">
        <v>672</v>
      </c>
      <c r="D29" s="167">
        <v>334475.25</v>
      </c>
      <c r="E29" s="167">
        <v>105092.22</v>
      </c>
      <c r="F29" s="167">
        <f t="shared" si="1"/>
        <v>439567.47</v>
      </c>
      <c r="G29" s="167">
        <v>289141.90999999997</v>
      </c>
      <c r="H29" s="167">
        <v>95215.95</v>
      </c>
      <c r="I29" s="167">
        <f t="shared" si="2"/>
        <v>384357.86</v>
      </c>
      <c r="J29" s="167">
        <v>87.44</v>
      </c>
    </row>
    <row r="30" spans="1:10" ht="27" customHeight="1">
      <c r="A30" s="166" t="s">
        <v>812</v>
      </c>
      <c r="B30" s="166" t="s">
        <v>789</v>
      </c>
      <c r="C30" s="124" t="s">
        <v>674</v>
      </c>
      <c r="D30" s="167">
        <v>700924</v>
      </c>
      <c r="E30" s="167">
        <v>304504.09000000003</v>
      </c>
      <c r="F30" s="167">
        <f t="shared" si="1"/>
        <v>1005428.0900000001</v>
      </c>
      <c r="G30" s="167">
        <v>558773.12</v>
      </c>
      <c r="H30" s="167">
        <v>266298.58</v>
      </c>
      <c r="I30" s="167">
        <f t="shared" si="2"/>
        <v>825071.7</v>
      </c>
      <c r="J30" s="167">
        <v>82.06</v>
      </c>
    </row>
    <row r="31" spans="1:10" ht="27" customHeight="1">
      <c r="A31" s="166" t="s">
        <v>813</v>
      </c>
      <c r="B31" s="166" t="s">
        <v>789</v>
      </c>
      <c r="C31" s="124" t="s">
        <v>675</v>
      </c>
      <c r="D31" s="167">
        <v>750275.08</v>
      </c>
      <c r="E31" s="167">
        <v>354978.86</v>
      </c>
      <c r="F31" s="167">
        <f t="shared" si="1"/>
        <v>1105253.94</v>
      </c>
      <c r="G31" s="167">
        <v>697131.14</v>
      </c>
      <c r="H31" s="167">
        <v>342712.95</v>
      </c>
      <c r="I31" s="167">
        <f t="shared" si="2"/>
        <v>1039844.0900000001</v>
      </c>
      <c r="J31" s="167">
        <v>94.08</v>
      </c>
    </row>
    <row r="32" spans="1:10" ht="27" customHeight="1">
      <c r="A32" s="166" t="s">
        <v>814</v>
      </c>
      <c r="B32" s="166" t="s">
        <v>789</v>
      </c>
      <c r="C32" s="124" t="s">
        <v>676</v>
      </c>
      <c r="D32" s="167">
        <v>1048063.4</v>
      </c>
      <c r="E32" s="167">
        <v>470214.88</v>
      </c>
      <c r="F32" s="167">
        <f t="shared" si="1"/>
        <v>1518278.28</v>
      </c>
      <c r="G32" s="167">
        <v>972673.34</v>
      </c>
      <c r="H32" s="167">
        <v>448714</v>
      </c>
      <c r="I32" s="167">
        <f t="shared" si="2"/>
        <v>1421387.3399999999</v>
      </c>
      <c r="J32" s="167">
        <v>93.62</v>
      </c>
    </row>
    <row r="33" spans="1:10" ht="27" customHeight="1">
      <c r="A33" s="166" t="s">
        <v>815</v>
      </c>
      <c r="B33" s="166" t="s">
        <v>789</v>
      </c>
      <c r="C33" s="124" t="s">
        <v>677</v>
      </c>
      <c r="D33" s="167">
        <v>1136912.05</v>
      </c>
      <c r="E33" s="167">
        <v>581775.74</v>
      </c>
      <c r="F33" s="167">
        <f t="shared" si="1"/>
        <v>1718687.79</v>
      </c>
      <c r="G33" s="167">
        <v>796845.65</v>
      </c>
      <c r="H33" s="167">
        <v>474117.98</v>
      </c>
      <c r="I33" s="167">
        <f t="shared" si="2"/>
        <v>1270963.6299999999</v>
      </c>
      <c r="J33" s="167">
        <v>73.95</v>
      </c>
    </row>
    <row r="34" spans="1:10" ht="27" customHeight="1">
      <c r="A34" s="166" t="s">
        <v>816</v>
      </c>
      <c r="B34" s="166" t="s">
        <v>789</v>
      </c>
      <c r="C34" s="124" t="s">
        <v>678</v>
      </c>
      <c r="D34" s="167">
        <v>223451.92</v>
      </c>
      <c r="E34" s="167">
        <v>89635.71</v>
      </c>
      <c r="F34" s="167">
        <f t="shared" si="1"/>
        <v>313087.63</v>
      </c>
      <c r="G34" s="167">
        <v>209775.73</v>
      </c>
      <c r="H34" s="167">
        <v>86861.97</v>
      </c>
      <c r="I34" s="167">
        <f t="shared" si="2"/>
        <v>296637.7</v>
      </c>
      <c r="J34" s="167">
        <v>94.75</v>
      </c>
    </row>
    <row r="35" spans="1:10" ht="27" customHeight="1">
      <c r="A35" s="166" t="s">
        <v>817</v>
      </c>
      <c r="B35" s="166" t="s">
        <v>789</v>
      </c>
      <c r="C35" s="124" t="s">
        <v>679</v>
      </c>
      <c r="D35" s="167">
        <v>194915.29</v>
      </c>
      <c r="E35" s="167">
        <v>101261.44</v>
      </c>
      <c r="F35" s="167">
        <f t="shared" si="1"/>
        <v>296176.73</v>
      </c>
      <c r="G35" s="167">
        <v>182815.29</v>
      </c>
      <c r="H35" s="167">
        <v>97351.6</v>
      </c>
      <c r="I35" s="167">
        <f t="shared" si="2"/>
        <v>280166.89</v>
      </c>
      <c r="J35" s="167">
        <v>94.59</v>
      </c>
    </row>
    <row r="36" spans="1:10" ht="27" customHeight="1">
      <c r="A36" s="166" t="s">
        <v>818</v>
      </c>
      <c r="B36" s="166" t="s">
        <v>789</v>
      </c>
      <c r="C36" s="124" t="s">
        <v>680</v>
      </c>
      <c r="D36" s="167">
        <v>75352.789999999994</v>
      </c>
      <c r="E36" s="167">
        <v>51128.81</v>
      </c>
      <c r="F36" s="167">
        <f t="shared" si="1"/>
        <v>126481.59999999999</v>
      </c>
      <c r="G36" s="167">
        <v>75352.789999999994</v>
      </c>
      <c r="H36" s="167">
        <v>51128.81</v>
      </c>
      <c r="I36" s="167">
        <f t="shared" si="2"/>
        <v>126481.59999999999</v>
      </c>
      <c r="J36" s="167">
        <v>100</v>
      </c>
    </row>
    <row r="37" spans="1:10" ht="27" customHeight="1">
      <c r="A37" s="166" t="s">
        <v>819</v>
      </c>
      <c r="B37" s="166" t="s">
        <v>789</v>
      </c>
      <c r="C37" s="124" t="s">
        <v>681</v>
      </c>
      <c r="D37" s="167">
        <v>1426512.88</v>
      </c>
      <c r="E37" s="167">
        <v>495750</v>
      </c>
      <c r="F37" s="167">
        <f t="shared" si="1"/>
        <v>1922262.88</v>
      </c>
      <c r="G37" s="167">
        <v>1268098.76</v>
      </c>
      <c r="H37" s="167">
        <v>450944.71</v>
      </c>
      <c r="I37" s="167">
        <f t="shared" si="2"/>
        <v>1719043.47</v>
      </c>
      <c r="J37" s="167">
        <v>89.43</v>
      </c>
    </row>
    <row r="38" spans="1:10" ht="27" customHeight="1">
      <c r="A38" s="166" t="s">
        <v>820</v>
      </c>
      <c r="B38" s="166" t="s">
        <v>789</v>
      </c>
      <c r="C38" s="124" t="s">
        <v>682</v>
      </c>
      <c r="D38" s="167">
        <v>861154.47</v>
      </c>
      <c r="E38" s="167">
        <v>357212.03</v>
      </c>
      <c r="F38" s="167">
        <f t="shared" si="1"/>
        <v>1218366.5</v>
      </c>
      <c r="G38" s="167">
        <v>764073.41</v>
      </c>
      <c r="H38" s="167">
        <v>326969.57</v>
      </c>
      <c r="I38" s="167">
        <f t="shared" si="2"/>
        <v>1091042.98</v>
      </c>
      <c r="J38" s="167">
        <v>89.55</v>
      </c>
    </row>
    <row r="39" spans="1:10" ht="27" customHeight="1">
      <c r="A39" s="166" t="s">
        <v>821</v>
      </c>
      <c r="B39" s="166" t="s">
        <v>789</v>
      </c>
      <c r="C39" s="124" t="s">
        <v>683</v>
      </c>
      <c r="D39" s="167">
        <v>1672737.19</v>
      </c>
      <c r="E39" s="167">
        <v>752066.32</v>
      </c>
      <c r="F39" s="167">
        <f t="shared" si="1"/>
        <v>2424803.5099999998</v>
      </c>
      <c r="G39" s="167">
        <v>1513131.49</v>
      </c>
      <c r="H39" s="167">
        <v>725470.97</v>
      </c>
      <c r="I39" s="167">
        <f t="shared" si="2"/>
        <v>2238602.46</v>
      </c>
      <c r="J39" s="167">
        <v>92.32</v>
      </c>
    </row>
    <row r="40" spans="1:10" ht="27" customHeight="1">
      <c r="A40" s="166" t="s">
        <v>822</v>
      </c>
      <c r="B40" s="166" t="s">
        <v>789</v>
      </c>
      <c r="C40" s="124" t="s">
        <v>684</v>
      </c>
      <c r="D40" s="167">
        <v>1150572.56</v>
      </c>
      <c r="E40" s="167">
        <v>647452.39</v>
      </c>
      <c r="F40" s="167">
        <f t="shared" si="1"/>
        <v>1798024.9500000002</v>
      </c>
      <c r="G40" s="167">
        <v>1147965.42</v>
      </c>
      <c r="H40" s="167">
        <v>647452.39</v>
      </c>
      <c r="I40" s="167">
        <f t="shared" si="2"/>
        <v>1795417.81</v>
      </c>
      <c r="J40" s="167">
        <v>99.85</v>
      </c>
    </row>
    <row r="41" spans="1:10" ht="27" customHeight="1">
      <c r="A41" s="166" t="s">
        <v>823</v>
      </c>
      <c r="B41" s="166" t="s">
        <v>789</v>
      </c>
      <c r="C41" s="124" t="s">
        <v>685</v>
      </c>
      <c r="D41" s="167">
        <v>1078101.92</v>
      </c>
      <c r="E41" s="167">
        <v>442475.45</v>
      </c>
      <c r="F41" s="167">
        <f t="shared" si="1"/>
        <v>1520577.3699999999</v>
      </c>
      <c r="G41" s="167">
        <v>1076901.92</v>
      </c>
      <c r="H41" s="167">
        <v>441455.57</v>
      </c>
      <c r="I41" s="167">
        <f t="shared" si="2"/>
        <v>1518357.49</v>
      </c>
      <c r="J41" s="167">
        <v>99.85</v>
      </c>
    </row>
    <row r="42" spans="1:10" ht="27" customHeight="1">
      <c r="A42" s="166" t="s">
        <v>824</v>
      </c>
      <c r="B42" s="166" t="s">
        <v>789</v>
      </c>
      <c r="C42" s="124" t="s">
        <v>686</v>
      </c>
      <c r="D42" s="167">
        <v>611936.53</v>
      </c>
      <c r="E42" s="167">
        <v>303135.44</v>
      </c>
      <c r="F42" s="167">
        <f t="shared" si="1"/>
        <v>915071.97</v>
      </c>
      <c r="G42" s="167">
        <v>558526.23</v>
      </c>
      <c r="H42" s="167">
        <v>293049.65000000002</v>
      </c>
      <c r="I42" s="167">
        <f t="shared" si="2"/>
        <v>851575.88</v>
      </c>
      <c r="J42" s="167">
        <v>93.06</v>
      </c>
    </row>
    <row r="43" spans="1:10" ht="27" customHeight="1">
      <c r="A43" s="166" t="s">
        <v>825</v>
      </c>
      <c r="B43" s="166" t="s">
        <v>789</v>
      </c>
      <c r="C43" s="124" t="s">
        <v>687</v>
      </c>
      <c r="D43" s="167">
        <v>679788.31</v>
      </c>
      <c r="E43" s="167">
        <v>379248.97</v>
      </c>
      <c r="F43" s="167">
        <f t="shared" si="1"/>
        <v>1059037.28</v>
      </c>
      <c r="G43" s="167">
        <v>629993.07999999996</v>
      </c>
      <c r="H43" s="167">
        <v>362635.33</v>
      </c>
      <c r="I43" s="167">
        <f t="shared" si="2"/>
        <v>992628.40999999992</v>
      </c>
      <c r="J43" s="167">
        <v>93.73</v>
      </c>
    </row>
    <row r="44" spans="1:10" ht="27" customHeight="1">
      <c r="A44" s="166" t="s">
        <v>826</v>
      </c>
      <c r="B44" s="166" t="s">
        <v>789</v>
      </c>
      <c r="C44" s="124" t="s">
        <v>688</v>
      </c>
      <c r="D44" s="167">
        <v>983325.73</v>
      </c>
      <c r="E44" s="167">
        <v>465940.22</v>
      </c>
      <c r="F44" s="167">
        <f t="shared" si="1"/>
        <v>1449265.95</v>
      </c>
      <c r="G44" s="167">
        <v>908526.73</v>
      </c>
      <c r="H44" s="167">
        <v>443430.96</v>
      </c>
      <c r="I44" s="167">
        <f t="shared" si="2"/>
        <v>1351957.69</v>
      </c>
      <c r="J44" s="167">
        <v>93.29</v>
      </c>
    </row>
    <row r="45" spans="1:10" ht="27" customHeight="1">
      <c r="A45" s="166" t="s">
        <v>827</v>
      </c>
      <c r="B45" s="166" t="s">
        <v>789</v>
      </c>
      <c r="C45" s="124" t="s">
        <v>689</v>
      </c>
      <c r="D45" s="167">
        <v>1253190.46</v>
      </c>
      <c r="E45" s="167">
        <v>588470.43000000005</v>
      </c>
      <c r="F45" s="167">
        <f t="shared" si="1"/>
        <v>1841660.8900000001</v>
      </c>
      <c r="G45" s="167">
        <v>1077621.93</v>
      </c>
      <c r="H45" s="167">
        <v>538716.86</v>
      </c>
      <c r="I45" s="167">
        <f t="shared" si="2"/>
        <v>1616338.79</v>
      </c>
      <c r="J45" s="167">
        <v>87.77</v>
      </c>
    </row>
    <row r="46" spans="1:10" ht="27" customHeight="1">
      <c r="A46" s="166" t="s">
        <v>828</v>
      </c>
      <c r="B46" s="166" t="s">
        <v>789</v>
      </c>
      <c r="C46" s="124" t="s">
        <v>690</v>
      </c>
      <c r="D46" s="167">
        <v>35481.14</v>
      </c>
      <c r="E46" s="167">
        <v>22243.96</v>
      </c>
      <c r="F46" s="167">
        <f t="shared" si="1"/>
        <v>57725.1</v>
      </c>
      <c r="G46" s="167">
        <v>25952.48</v>
      </c>
      <c r="H46" s="167">
        <v>16515.27</v>
      </c>
      <c r="I46" s="167">
        <f t="shared" si="2"/>
        <v>42467.75</v>
      </c>
      <c r="J46" s="167">
        <v>73.569999999999993</v>
      </c>
    </row>
    <row r="47" spans="1:10" ht="27" customHeight="1">
      <c r="A47" s="166" t="s">
        <v>829</v>
      </c>
      <c r="B47" s="166" t="s">
        <v>789</v>
      </c>
      <c r="C47" s="124" t="s">
        <v>691</v>
      </c>
      <c r="D47" s="167">
        <v>173023.67</v>
      </c>
      <c r="E47" s="167">
        <v>55860.24</v>
      </c>
      <c r="F47" s="167">
        <f t="shared" si="1"/>
        <v>228883.91</v>
      </c>
      <c r="G47" s="167">
        <v>156163.57</v>
      </c>
      <c r="H47" s="167">
        <v>52181.11</v>
      </c>
      <c r="I47" s="167">
        <f t="shared" si="2"/>
        <v>208344.68</v>
      </c>
      <c r="J47" s="167">
        <v>91.03</v>
      </c>
    </row>
    <row r="48" spans="1:10" ht="27" customHeight="1">
      <c r="A48" s="166" t="s">
        <v>830</v>
      </c>
      <c r="B48" s="166" t="s">
        <v>789</v>
      </c>
      <c r="C48" s="124" t="s">
        <v>692</v>
      </c>
      <c r="D48" s="167">
        <v>385935.55</v>
      </c>
      <c r="E48" s="167">
        <v>191024.42</v>
      </c>
      <c r="F48" s="167">
        <f t="shared" si="1"/>
        <v>576959.97</v>
      </c>
      <c r="G48" s="167">
        <v>378274.96</v>
      </c>
      <c r="H48" s="167">
        <v>188498.24</v>
      </c>
      <c r="I48" s="167">
        <f t="shared" si="2"/>
        <v>566773.19999999995</v>
      </c>
      <c r="J48" s="167">
        <v>98.23</v>
      </c>
    </row>
    <row r="49" spans="1:10" ht="27" customHeight="1">
      <c r="A49" s="166" t="s">
        <v>831</v>
      </c>
      <c r="B49" s="166" t="s">
        <v>789</v>
      </c>
      <c r="C49" s="124" t="s">
        <v>693</v>
      </c>
      <c r="D49" s="167">
        <v>123019.75</v>
      </c>
      <c r="E49" s="167">
        <v>68459.92</v>
      </c>
      <c r="F49" s="167">
        <f t="shared" si="1"/>
        <v>191479.66999999998</v>
      </c>
      <c r="G49" s="167">
        <v>115019.75</v>
      </c>
      <c r="H49" s="167">
        <v>66972.62</v>
      </c>
      <c r="I49" s="167">
        <f t="shared" si="2"/>
        <v>181992.37</v>
      </c>
      <c r="J49" s="167">
        <v>95.05</v>
      </c>
    </row>
    <row r="50" spans="1:10" ht="27" customHeight="1">
      <c r="A50" s="166" t="s">
        <v>832</v>
      </c>
      <c r="B50" s="166" t="s">
        <v>789</v>
      </c>
      <c r="C50" s="124" t="s">
        <v>694</v>
      </c>
      <c r="D50" s="167">
        <v>109752.2</v>
      </c>
      <c r="E50" s="167">
        <v>44603.16</v>
      </c>
      <c r="F50" s="167">
        <f t="shared" si="1"/>
        <v>154355.35999999999</v>
      </c>
      <c r="G50" s="167">
        <v>109752.2</v>
      </c>
      <c r="H50" s="167">
        <v>44603.16</v>
      </c>
      <c r="I50" s="167">
        <f t="shared" si="2"/>
        <v>154355.35999999999</v>
      </c>
      <c r="J50" s="167">
        <v>100</v>
      </c>
    </row>
    <row r="51" spans="1:10" ht="27" customHeight="1">
      <c r="A51" s="166" t="s">
        <v>833</v>
      </c>
      <c r="B51" s="166" t="s">
        <v>789</v>
      </c>
      <c r="C51" s="124" t="s">
        <v>695</v>
      </c>
      <c r="D51" s="167">
        <v>256802.2</v>
      </c>
      <c r="E51" s="167">
        <v>102852.38</v>
      </c>
      <c r="F51" s="167">
        <f t="shared" si="1"/>
        <v>359654.58</v>
      </c>
      <c r="G51" s="167">
        <v>256802.2</v>
      </c>
      <c r="H51" s="167">
        <v>102852.38</v>
      </c>
      <c r="I51" s="167">
        <f t="shared" si="2"/>
        <v>359654.58</v>
      </c>
      <c r="J51" s="167">
        <v>100</v>
      </c>
    </row>
    <row r="52" spans="1:10" ht="27" customHeight="1">
      <c r="A52" s="166" t="s">
        <v>834</v>
      </c>
      <c r="B52" s="166" t="s">
        <v>789</v>
      </c>
      <c r="C52" s="124" t="s">
        <v>696</v>
      </c>
      <c r="D52" s="167">
        <v>1556043.34</v>
      </c>
      <c r="E52" s="167">
        <v>529415.77</v>
      </c>
      <c r="F52" s="167">
        <f t="shared" si="1"/>
        <v>2085459.11</v>
      </c>
      <c r="G52" s="167">
        <v>1304334.72</v>
      </c>
      <c r="H52" s="167">
        <v>470670.45</v>
      </c>
      <c r="I52" s="167">
        <f t="shared" si="2"/>
        <v>1775005.17</v>
      </c>
      <c r="J52" s="167">
        <v>85.11</v>
      </c>
    </row>
    <row r="53" spans="1:10" ht="27" customHeight="1">
      <c r="A53" s="166" t="s">
        <v>835</v>
      </c>
      <c r="B53" s="166" t="s">
        <v>789</v>
      </c>
      <c r="C53" s="124" t="s">
        <v>697</v>
      </c>
      <c r="D53" s="167">
        <v>640453.89</v>
      </c>
      <c r="E53" s="167">
        <v>321831.62</v>
      </c>
      <c r="F53" s="167">
        <f t="shared" si="1"/>
        <v>962285.51</v>
      </c>
      <c r="G53" s="167">
        <v>600553.09</v>
      </c>
      <c r="H53" s="167">
        <v>310879.49</v>
      </c>
      <c r="I53" s="167">
        <f t="shared" si="2"/>
        <v>911432.58</v>
      </c>
      <c r="J53" s="167">
        <v>94.72</v>
      </c>
    </row>
    <row r="54" spans="1:10" ht="27" customHeight="1">
      <c r="A54" s="166" t="s">
        <v>836</v>
      </c>
      <c r="B54" s="166" t="s">
        <v>789</v>
      </c>
      <c r="C54" s="124" t="s">
        <v>698</v>
      </c>
      <c r="D54" s="167">
        <v>1069889.68</v>
      </c>
      <c r="E54" s="167">
        <v>364958.75</v>
      </c>
      <c r="F54" s="167">
        <f t="shared" si="1"/>
        <v>1434848.43</v>
      </c>
      <c r="G54" s="167">
        <v>986172.2</v>
      </c>
      <c r="H54" s="167">
        <v>344324.14</v>
      </c>
      <c r="I54" s="167">
        <f t="shared" si="2"/>
        <v>1330496.3399999999</v>
      </c>
      <c r="J54" s="167">
        <v>92.73</v>
      </c>
    </row>
    <row r="55" spans="1:10" ht="27" customHeight="1">
      <c r="A55" s="166" t="s">
        <v>837</v>
      </c>
      <c r="B55" s="166" t="s">
        <v>789</v>
      </c>
      <c r="C55" s="124" t="s">
        <v>699</v>
      </c>
      <c r="D55" s="167">
        <v>3227666.31</v>
      </c>
      <c r="E55" s="167">
        <v>2342032.59</v>
      </c>
      <c r="F55" s="167">
        <f t="shared" si="1"/>
        <v>5569698.9000000004</v>
      </c>
      <c r="G55" s="167">
        <v>3084175.8</v>
      </c>
      <c r="H55" s="167">
        <v>2295670.21</v>
      </c>
      <c r="I55" s="167">
        <f t="shared" si="2"/>
        <v>5379846.0099999998</v>
      </c>
      <c r="J55" s="167">
        <v>96.59</v>
      </c>
    </row>
    <row r="56" spans="1:10" ht="27" customHeight="1">
      <c r="A56" s="166" t="s">
        <v>838</v>
      </c>
      <c r="B56" s="166" t="s">
        <v>789</v>
      </c>
      <c r="C56" s="124" t="s">
        <v>700</v>
      </c>
      <c r="D56" s="167">
        <v>799551.04</v>
      </c>
      <c r="E56" s="167">
        <v>310242.21000000002</v>
      </c>
      <c r="F56" s="167">
        <f t="shared" si="1"/>
        <v>1109793.25</v>
      </c>
      <c r="G56" s="167">
        <v>799551.04</v>
      </c>
      <c r="H56" s="167">
        <v>310242.21000000002</v>
      </c>
      <c r="I56" s="167">
        <f t="shared" si="2"/>
        <v>1109793.25</v>
      </c>
      <c r="J56" s="167">
        <v>100</v>
      </c>
    </row>
    <row r="57" spans="1:10" ht="27" customHeight="1">
      <c r="A57" s="166" t="s">
        <v>839</v>
      </c>
      <c r="B57" s="166" t="s">
        <v>789</v>
      </c>
      <c r="C57" s="124" t="s">
        <v>701</v>
      </c>
      <c r="D57" s="167">
        <v>873236.33</v>
      </c>
      <c r="E57" s="167">
        <v>341406.01</v>
      </c>
      <c r="F57" s="167">
        <f t="shared" si="1"/>
        <v>1214642.3399999999</v>
      </c>
      <c r="G57" s="167">
        <v>811242.66</v>
      </c>
      <c r="H57" s="167">
        <v>322804.90000000002</v>
      </c>
      <c r="I57" s="167">
        <f t="shared" si="2"/>
        <v>1134047.56</v>
      </c>
      <c r="J57" s="167">
        <v>93.36</v>
      </c>
    </row>
    <row r="58" spans="1:10" ht="27" customHeight="1">
      <c r="A58" s="166" t="s">
        <v>840</v>
      </c>
      <c r="B58" s="166" t="s">
        <v>789</v>
      </c>
      <c r="C58" s="124" t="s">
        <v>702</v>
      </c>
      <c r="D58" s="167">
        <v>82926.22</v>
      </c>
      <c r="E58" s="167">
        <v>21968.5</v>
      </c>
      <c r="F58" s="167">
        <f t="shared" si="1"/>
        <v>104894.72</v>
      </c>
      <c r="G58" s="167">
        <v>73907.17</v>
      </c>
      <c r="H58" s="167">
        <v>19345.21</v>
      </c>
      <c r="I58" s="167">
        <f t="shared" si="2"/>
        <v>93252.38</v>
      </c>
      <c r="J58" s="167">
        <v>88.9</v>
      </c>
    </row>
    <row r="59" spans="1:10" ht="27" customHeight="1">
      <c r="A59" s="166" t="s">
        <v>841</v>
      </c>
      <c r="B59" s="166" t="s">
        <v>789</v>
      </c>
      <c r="C59" s="124" t="s">
        <v>703</v>
      </c>
      <c r="D59" s="167">
        <v>107935.73</v>
      </c>
      <c r="E59" s="167">
        <v>24986.7</v>
      </c>
      <c r="F59" s="167">
        <f t="shared" si="1"/>
        <v>132922.43</v>
      </c>
      <c r="G59" s="167">
        <v>102792.87</v>
      </c>
      <c r="H59" s="167">
        <v>23892.11</v>
      </c>
      <c r="I59" s="167">
        <f t="shared" si="2"/>
        <v>126684.98</v>
      </c>
      <c r="J59" s="167">
        <v>95.31</v>
      </c>
    </row>
    <row r="60" spans="1:10" ht="27" customHeight="1">
      <c r="A60" s="166" t="s">
        <v>842</v>
      </c>
      <c r="B60" s="166" t="s">
        <v>789</v>
      </c>
      <c r="C60" s="124" t="s">
        <v>704</v>
      </c>
      <c r="D60" s="167">
        <v>5090.91</v>
      </c>
      <c r="E60" s="167">
        <v>3550.46</v>
      </c>
      <c r="F60" s="167">
        <f t="shared" si="1"/>
        <v>8641.369999999999</v>
      </c>
      <c r="G60" s="167">
        <v>5090.91</v>
      </c>
      <c r="H60" s="167">
        <v>3550.46</v>
      </c>
      <c r="I60" s="167">
        <f t="shared" si="2"/>
        <v>8641.369999999999</v>
      </c>
      <c r="J60" s="167">
        <v>100</v>
      </c>
    </row>
    <row r="61" spans="1:10" ht="27" customHeight="1">
      <c r="A61" s="166" t="s">
        <v>843</v>
      </c>
      <c r="B61" s="166" t="s">
        <v>789</v>
      </c>
      <c r="C61" s="124" t="s">
        <v>705</v>
      </c>
      <c r="D61" s="167">
        <v>251153.14</v>
      </c>
      <c r="E61" s="167">
        <v>67443.63</v>
      </c>
      <c r="F61" s="167">
        <f t="shared" si="1"/>
        <v>318596.77</v>
      </c>
      <c r="G61" s="167">
        <v>227610.81</v>
      </c>
      <c r="H61" s="167">
        <v>61010.080000000002</v>
      </c>
      <c r="I61" s="167">
        <f t="shared" si="2"/>
        <v>288620.89</v>
      </c>
      <c r="J61" s="167">
        <v>90.59</v>
      </c>
    </row>
    <row r="62" spans="1:10" ht="27" customHeight="1">
      <c r="A62" s="166" t="s">
        <v>844</v>
      </c>
      <c r="B62" s="166" t="s">
        <v>789</v>
      </c>
      <c r="C62" s="124" t="s">
        <v>706</v>
      </c>
      <c r="D62" s="167">
        <v>637594.18000000005</v>
      </c>
      <c r="E62" s="167">
        <v>206758.02</v>
      </c>
      <c r="F62" s="167">
        <f t="shared" si="1"/>
        <v>844352.20000000007</v>
      </c>
      <c r="G62" s="167">
        <v>533448.93000000005</v>
      </c>
      <c r="H62" s="167">
        <v>179714.25</v>
      </c>
      <c r="I62" s="167">
        <f t="shared" si="2"/>
        <v>713163.18</v>
      </c>
      <c r="J62" s="167">
        <v>84.46</v>
      </c>
    </row>
    <row r="63" spans="1:10" ht="27" customHeight="1">
      <c r="A63" s="166" t="s">
        <v>845</v>
      </c>
      <c r="B63" s="166" t="s">
        <v>789</v>
      </c>
      <c r="C63" s="124" t="s">
        <v>707</v>
      </c>
      <c r="D63" s="167">
        <v>217515.37</v>
      </c>
      <c r="E63" s="167">
        <v>98026.52</v>
      </c>
      <c r="F63" s="167">
        <f t="shared" si="1"/>
        <v>315541.89</v>
      </c>
      <c r="G63" s="167">
        <v>193182.03</v>
      </c>
      <c r="H63" s="167">
        <v>94652.91</v>
      </c>
      <c r="I63" s="167">
        <f t="shared" si="2"/>
        <v>287834.94</v>
      </c>
      <c r="J63" s="167">
        <v>91.22</v>
      </c>
    </row>
    <row r="64" spans="1:10" ht="27" customHeight="1">
      <c r="A64" s="166" t="s">
        <v>846</v>
      </c>
      <c r="B64" s="166" t="s">
        <v>789</v>
      </c>
      <c r="C64" s="124" t="s">
        <v>708</v>
      </c>
      <c r="D64" s="167">
        <v>1011331.2</v>
      </c>
      <c r="E64" s="167">
        <v>293453.38</v>
      </c>
      <c r="F64" s="167">
        <f t="shared" si="1"/>
        <v>1304784.58</v>
      </c>
      <c r="G64" s="167">
        <v>990432.78</v>
      </c>
      <c r="H64" s="167">
        <v>288255.84999999998</v>
      </c>
      <c r="I64" s="167">
        <f t="shared" si="2"/>
        <v>1278688.6299999999</v>
      </c>
      <c r="J64" s="167">
        <v>98</v>
      </c>
    </row>
    <row r="65" spans="1:10" ht="27" customHeight="1">
      <c r="A65" s="166" t="s">
        <v>847</v>
      </c>
      <c r="B65" s="166" t="s">
        <v>789</v>
      </c>
      <c r="C65" s="124" t="s">
        <v>709</v>
      </c>
      <c r="D65" s="167">
        <v>35545.550000000003</v>
      </c>
      <c r="E65" s="167">
        <v>30785.02</v>
      </c>
      <c r="F65" s="167">
        <f t="shared" si="1"/>
        <v>66330.570000000007</v>
      </c>
      <c r="G65" s="167">
        <v>32402.69</v>
      </c>
      <c r="H65" s="167">
        <v>30055.02</v>
      </c>
      <c r="I65" s="167">
        <f t="shared" si="2"/>
        <v>62457.71</v>
      </c>
      <c r="J65" s="167">
        <v>94.16</v>
      </c>
    </row>
    <row r="66" spans="1:10" ht="27" customHeight="1">
      <c r="A66" s="166" t="s">
        <v>848</v>
      </c>
      <c r="B66" s="166" t="s">
        <v>789</v>
      </c>
      <c r="C66" s="124" t="s">
        <v>710</v>
      </c>
      <c r="D66" s="167">
        <v>444512.55</v>
      </c>
      <c r="E66" s="167">
        <v>181258.18</v>
      </c>
      <c r="F66" s="167">
        <f t="shared" si="1"/>
        <v>625770.73</v>
      </c>
      <c r="G66" s="167">
        <v>435442.51</v>
      </c>
      <c r="H66" s="167">
        <v>180228.36</v>
      </c>
      <c r="I66" s="167">
        <f t="shared" si="2"/>
        <v>615670.87</v>
      </c>
      <c r="J66" s="167">
        <v>98.39</v>
      </c>
    </row>
    <row r="67" spans="1:10" ht="27" customHeight="1">
      <c r="A67" s="166" t="s">
        <v>849</v>
      </c>
      <c r="B67" s="166" t="s">
        <v>789</v>
      </c>
      <c r="C67" s="124" t="s">
        <v>711</v>
      </c>
      <c r="D67" s="167">
        <v>209998.47</v>
      </c>
      <c r="E67" s="167">
        <v>94923.7</v>
      </c>
      <c r="F67" s="167">
        <f t="shared" si="1"/>
        <v>304922.17</v>
      </c>
      <c r="G67" s="167">
        <v>139587.89000000001</v>
      </c>
      <c r="H67" s="167">
        <v>76209.740000000005</v>
      </c>
      <c r="I67" s="167">
        <f t="shared" si="2"/>
        <v>215797.63</v>
      </c>
      <c r="J67" s="167">
        <v>70.77</v>
      </c>
    </row>
    <row r="68" spans="1:10" ht="27" customHeight="1">
      <c r="A68" s="166" t="s">
        <v>850</v>
      </c>
      <c r="B68" s="166" t="s">
        <v>789</v>
      </c>
      <c r="C68" s="124" t="s">
        <v>712</v>
      </c>
      <c r="D68" s="167">
        <v>617630.39</v>
      </c>
      <c r="E68" s="167">
        <v>232985.18</v>
      </c>
      <c r="F68" s="167">
        <f t="shared" si="1"/>
        <v>850615.57000000007</v>
      </c>
      <c r="G68" s="167">
        <v>404049.04</v>
      </c>
      <c r="H68" s="167">
        <v>174569.68</v>
      </c>
      <c r="I68" s="167">
        <f t="shared" si="2"/>
        <v>578618.72</v>
      </c>
      <c r="J68" s="167">
        <v>68.02</v>
      </c>
    </row>
    <row r="69" spans="1:10" ht="27" customHeight="1">
      <c r="A69" s="166" t="s">
        <v>851</v>
      </c>
      <c r="B69" s="166" t="s">
        <v>789</v>
      </c>
      <c r="C69" s="124" t="s">
        <v>713</v>
      </c>
      <c r="D69" s="167">
        <v>41507.949999999997</v>
      </c>
      <c r="E69" s="167">
        <v>15946.28</v>
      </c>
      <c r="F69" s="167">
        <f t="shared" si="1"/>
        <v>57454.229999999996</v>
      </c>
      <c r="G69" s="167">
        <v>41507.949999999997</v>
      </c>
      <c r="H69" s="167">
        <v>15946.28</v>
      </c>
      <c r="I69" s="167">
        <f t="shared" si="2"/>
        <v>57454.229999999996</v>
      </c>
      <c r="J69" s="167">
        <v>100</v>
      </c>
    </row>
    <row r="70" spans="1:10" ht="27" customHeight="1">
      <c r="A70" s="166" t="s">
        <v>852</v>
      </c>
      <c r="B70" s="166" t="s">
        <v>789</v>
      </c>
      <c r="C70" s="124" t="s">
        <v>714</v>
      </c>
      <c r="D70" s="167">
        <v>417159.3</v>
      </c>
      <c r="E70" s="167">
        <v>141173.46</v>
      </c>
      <c r="F70" s="167">
        <f t="shared" si="1"/>
        <v>558332.76</v>
      </c>
      <c r="G70" s="167">
        <v>396799.54</v>
      </c>
      <c r="H70" s="167">
        <v>137551.26999999999</v>
      </c>
      <c r="I70" s="167">
        <f t="shared" si="2"/>
        <v>534350.80999999994</v>
      </c>
      <c r="J70" s="167">
        <v>95.7</v>
      </c>
    </row>
    <row r="71" spans="1:10" ht="27" customHeight="1">
      <c r="A71" s="166" t="s">
        <v>853</v>
      </c>
      <c r="B71" s="166" t="s">
        <v>789</v>
      </c>
      <c r="C71" s="124" t="s">
        <v>715</v>
      </c>
      <c r="D71" s="167">
        <v>155461.54999999999</v>
      </c>
      <c r="E71" s="167">
        <v>58342.68</v>
      </c>
      <c r="F71" s="167">
        <f t="shared" ref="F71:F130" si="3">D71+E71</f>
        <v>213804.22999999998</v>
      </c>
      <c r="G71" s="167">
        <v>155461.54999999999</v>
      </c>
      <c r="H71" s="167">
        <v>58342.68</v>
      </c>
      <c r="I71" s="167">
        <f t="shared" ref="I71:I130" si="4">G71+H71</f>
        <v>213804.22999999998</v>
      </c>
      <c r="J71" s="167">
        <v>100</v>
      </c>
    </row>
    <row r="72" spans="1:10" ht="27" customHeight="1">
      <c r="A72" s="166" t="s">
        <v>854</v>
      </c>
      <c r="B72" s="166" t="s">
        <v>789</v>
      </c>
      <c r="C72" s="124" t="s">
        <v>716</v>
      </c>
      <c r="D72" s="167">
        <v>554480.77</v>
      </c>
      <c r="E72" s="167">
        <v>272829.61</v>
      </c>
      <c r="F72" s="167">
        <f t="shared" si="3"/>
        <v>827310.38</v>
      </c>
      <c r="G72" s="167">
        <v>441661.26</v>
      </c>
      <c r="H72" s="167">
        <v>232924.81</v>
      </c>
      <c r="I72" s="167">
        <f t="shared" si="4"/>
        <v>674586.07000000007</v>
      </c>
      <c r="J72" s="167">
        <v>81.540000000000006</v>
      </c>
    </row>
    <row r="73" spans="1:10" ht="27" customHeight="1">
      <c r="A73" s="166" t="s">
        <v>855</v>
      </c>
      <c r="B73" s="166" t="s">
        <v>789</v>
      </c>
      <c r="C73" s="124" t="s">
        <v>717</v>
      </c>
      <c r="D73" s="167">
        <v>29707.38</v>
      </c>
      <c r="E73" s="167">
        <v>20133.740000000002</v>
      </c>
      <c r="F73" s="167">
        <f t="shared" si="3"/>
        <v>49841.120000000003</v>
      </c>
      <c r="G73" s="167">
        <v>29707.38</v>
      </c>
      <c r="H73" s="167">
        <v>20133.740000000002</v>
      </c>
      <c r="I73" s="167">
        <f t="shared" si="4"/>
        <v>49841.120000000003</v>
      </c>
      <c r="J73" s="167">
        <v>100</v>
      </c>
    </row>
    <row r="74" spans="1:10" ht="27" customHeight="1">
      <c r="A74" s="166" t="s">
        <v>856</v>
      </c>
      <c r="B74" s="166" t="s">
        <v>789</v>
      </c>
      <c r="C74" s="124" t="s">
        <v>718</v>
      </c>
      <c r="D74" s="167">
        <v>1395641.63</v>
      </c>
      <c r="E74" s="167">
        <v>534426.42000000004</v>
      </c>
      <c r="F74" s="167">
        <f t="shared" si="3"/>
        <v>1930068.0499999998</v>
      </c>
      <c r="G74" s="167">
        <v>966957.24</v>
      </c>
      <c r="H74" s="167">
        <v>403863.62</v>
      </c>
      <c r="I74" s="167">
        <f t="shared" si="4"/>
        <v>1370820.8599999999</v>
      </c>
      <c r="J74" s="167">
        <v>71.02</v>
      </c>
    </row>
    <row r="75" spans="1:10" ht="27" customHeight="1">
      <c r="A75" s="166" t="s">
        <v>857</v>
      </c>
      <c r="B75" s="166" t="s">
        <v>789</v>
      </c>
      <c r="C75" s="124" t="s">
        <v>719</v>
      </c>
      <c r="D75" s="167">
        <v>1747777.62</v>
      </c>
      <c r="E75" s="167">
        <v>751794.31</v>
      </c>
      <c r="F75" s="167">
        <f t="shared" si="3"/>
        <v>2499571.9300000002</v>
      </c>
      <c r="G75" s="167">
        <v>1157278.67</v>
      </c>
      <c r="H75" s="167">
        <v>594733.55000000005</v>
      </c>
      <c r="I75" s="167">
        <f t="shared" si="4"/>
        <v>1752012.22</v>
      </c>
      <c r="J75" s="167">
        <v>70.09</v>
      </c>
    </row>
    <row r="76" spans="1:10" ht="27" customHeight="1">
      <c r="A76" s="166" t="s">
        <v>858</v>
      </c>
      <c r="B76" s="166" t="s">
        <v>789</v>
      </c>
      <c r="C76" s="124" t="s">
        <v>720</v>
      </c>
      <c r="D76" s="167">
        <v>60409.54</v>
      </c>
      <c r="E76" s="167">
        <v>27999.78</v>
      </c>
      <c r="F76" s="167">
        <f t="shared" si="3"/>
        <v>88409.32</v>
      </c>
      <c r="G76" s="167">
        <v>60409.54</v>
      </c>
      <c r="H76" s="167">
        <v>26357.25</v>
      </c>
      <c r="I76" s="167">
        <f t="shared" si="4"/>
        <v>86766.790000000008</v>
      </c>
      <c r="J76" s="167">
        <v>98.14</v>
      </c>
    </row>
    <row r="77" spans="1:10" ht="27" customHeight="1">
      <c r="A77" s="166" t="s">
        <v>859</v>
      </c>
      <c r="B77" s="166" t="s">
        <v>789</v>
      </c>
      <c r="C77" s="124" t="s">
        <v>721</v>
      </c>
      <c r="D77" s="167">
        <v>341633</v>
      </c>
      <c r="E77" s="167">
        <v>250915.04</v>
      </c>
      <c r="F77" s="167">
        <f t="shared" si="3"/>
        <v>592548.04</v>
      </c>
      <c r="G77" s="167">
        <v>293601.3</v>
      </c>
      <c r="H77" s="167">
        <v>231507.58</v>
      </c>
      <c r="I77" s="167">
        <f t="shared" si="4"/>
        <v>525108.88</v>
      </c>
      <c r="J77" s="167">
        <v>88.62</v>
      </c>
    </row>
    <row r="78" spans="1:10" ht="27" customHeight="1">
      <c r="A78" s="166" t="s">
        <v>860</v>
      </c>
      <c r="B78" s="166" t="s">
        <v>789</v>
      </c>
      <c r="C78" s="124" t="s">
        <v>722</v>
      </c>
      <c r="D78" s="167">
        <v>456503.32</v>
      </c>
      <c r="E78" s="167">
        <v>161456.59</v>
      </c>
      <c r="F78" s="167">
        <f t="shared" si="3"/>
        <v>617959.91</v>
      </c>
      <c r="G78" s="167">
        <v>443903.32</v>
      </c>
      <c r="H78" s="167">
        <v>157994.37</v>
      </c>
      <c r="I78" s="167">
        <f t="shared" si="4"/>
        <v>601897.68999999994</v>
      </c>
      <c r="J78" s="167">
        <v>97.4</v>
      </c>
    </row>
    <row r="79" spans="1:10" ht="27" customHeight="1">
      <c r="A79" s="166" t="s">
        <v>861</v>
      </c>
      <c r="B79" s="166" t="s">
        <v>789</v>
      </c>
      <c r="C79" s="124" t="s">
        <v>723</v>
      </c>
      <c r="D79" s="167">
        <v>316956.99</v>
      </c>
      <c r="E79" s="167">
        <v>120497.56</v>
      </c>
      <c r="F79" s="167">
        <f t="shared" si="3"/>
        <v>437454.55</v>
      </c>
      <c r="G79" s="167">
        <v>316956.99</v>
      </c>
      <c r="H79" s="167">
        <v>120497.56</v>
      </c>
      <c r="I79" s="167">
        <f t="shared" si="4"/>
        <v>437454.55</v>
      </c>
      <c r="J79" s="167">
        <v>100</v>
      </c>
    </row>
    <row r="80" spans="1:10" ht="27" customHeight="1">
      <c r="A80" s="166" t="s">
        <v>862</v>
      </c>
      <c r="B80" s="166" t="s">
        <v>789</v>
      </c>
      <c r="C80" s="124" t="s">
        <v>724</v>
      </c>
      <c r="D80" s="167">
        <v>1276660.53</v>
      </c>
      <c r="E80" s="167">
        <v>678463.65</v>
      </c>
      <c r="F80" s="167">
        <f t="shared" si="3"/>
        <v>1955124.1800000002</v>
      </c>
      <c r="G80" s="167">
        <v>1242362.1100000001</v>
      </c>
      <c r="H80" s="167">
        <v>668959.64</v>
      </c>
      <c r="I80" s="167">
        <f t="shared" si="4"/>
        <v>1911321.75</v>
      </c>
      <c r="J80" s="167">
        <v>97.76</v>
      </c>
    </row>
    <row r="81" spans="1:10" ht="27" customHeight="1">
      <c r="A81" s="166" t="s">
        <v>863</v>
      </c>
      <c r="B81" s="166" t="s">
        <v>789</v>
      </c>
      <c r="C81" s="124" t="s">
        <v>725</v>
      </c>
      <c r="D81" s="167">
        <v>1183771.3400000001</v>
      </c>
      <c r="E81" s="167">
        <v>579779.5</v>
      </c>
      <c r="F81" s="167">
        <f t="shared" si="3"/>
        <v>1763550.84</v>
      </c>
      <c r="G81" s="167">
        <v>1068232.04</v>
      </c>
      <c r="H81" s="167">
        <v>517919.53</v>
      </c>
      <c r="I81" s="167">
        <f t="shared" si="4"/>
        <v>1586151.57</v>
      </c>
      <c r="J81" s="167">
        <v>89.94</v>
      </c>
    </row>
    <row r="82" spans="1:10" ht="27" customHeight="1">
      <c r="A82" s="166" t="s">
        <v>864</v>
      </c>
      <c r="B82" s="166" t="s">
        <v>789</v>
      </c>
      <c r="C82" s="124" t="s">
        <v>726</v>
      </c>
      <c r="D82" s="167">
        <v>240103.06</v>
      </c>
      <c r="E82" s="167">
        <v>77151.31</v>
      </c>
      <c r="F82" s="167">
        <f t="shared" si="3"/>
        <v>317254.37</v>
      </c>
      <c r="G82" s="167">
        <v>240103.06</v>
      </c>
      <c r="H82" s="167">
        <v>77151.31</v>
      </c>
      <c r="I82" s="167">
        <f t="shared" si="4"/>
        <v>317254.37</v>
      </c>
      <c r="J82" s="167">
        <v>100</v>
      </c>
    </row>
    <row r="83" spans="1:10" ht="27" customHeight="1">
      <c r="A83" s="166" t="s">
        <v>865</v>
      </c>
      <c r="B83" s="166" t="s">
        <v>789</v>
      </c>
      <c r="C83" s="124" t="s">
        <v>727</v>
      </c>
      <c r="D83" s="167">
        <v>354038.52</v>
      </c>
      <c r="E83" s="167">
        <v>118148.17</v>
      </c>
      <c r="F83" s="167">
        <f t="shared" si="3"/>
        <v>472186.69</v>
      </c>
      <c r="G83" s="167">
        <v>299512.96000000002</v>
      </c>
      <c r="H83" s="167">
        <v>112878.23</v>
      </c>
      <c r="I83" s="167">
        <f t="shared" si="4"/>
        <v>412391.19</v>
      </c>
      <c r="J83" s="167">
        <v>87.34</v>
      </c>
    </row>
    <row r="84" spans="1:10" ht="27" customHeight="1">
      <c r="A84" s="166" t="s">
        <v>866</v>
      </c>
      <c r="B84" s="166" t="s">
        <v>789</v>
      </c>
      <c r="C84" s="124" t="s">
        <v>728</v>
      </c>
      <c r="D84" s="167">
        <v>273499.84999999998</v>
      </c>
      <c r="E84" s="167">
        <v>90067.55</v>
      </c>
      <c r="F84" s="167">
        <f t="shared" si="3"/>
        <v>363567.39999999997</v>
      </c>
      <c r="G84" s="167">
        <v>195654.61</v>
      </c>
      <c r="H84" s="167">
        <v>74155.19</v>
      </c>
      <c r="I84" s="167">
        <f t="shared" si="4"/>
        <v>269809.8</v>
      </c>
      <c r="J84" s="167">
        <v>74.209999999999994</v>
      </c>
    </row>
    <row r="85" spans="1:10" ht="27" customHeight="1">
      <c r="A85" s="166" t="s">
        <v>867</v>
      </c>
      <c r="B85" s="166" t="s">
        <v>789</v>
      </c>
      <c r="C85" s="124" t="s">
        <v>729</v>
      </c>
      <c r="D85" s="167">
        <v>1145985.26</v>
      </c>
      <c r="E85" s="167">
        <v>398847.18</v>
      </c>
      <c r="F85" s="167">
        <f t="shared" si="3"/>
        <v>1544832.44</v>
      </c>
      <c r="G85" s="167">
        <v>1036301.32</v>
      </c>
      <c r="H85" s="167">
        <v>383675.1</v>
      </c>
      <c r="I85" s="167">
        <f t="shared" si="4"/>
        <v>1419976.42</v>
      </c>
      <c r="J85" s="167">
        <v>91.92</v>
      </c>
    </row>
    <row r="86" spans="1:10" ht="27" customHeight="1">
      <c r="A86" s="166" t="s">
        <v>868</v>
      </c>
      <c r="B86" s="166" t="s">
        <v>789</v>
      </c>
      <c r="C86" s="124" t="s">
        <v>730</v>
      </c>
      <c r="D86" s="167">
        <v>1580505.87</v>
      </c>
      <c r="E86" s="167">
        <v>781127.48</v>
      </c>
      <c r="F86" s="167">
        <f t="shared" si="3"/>
        <v>2361633.35</v>
      </c>
      <c r="G86" s="167">
        <v>1261326.04</v>
      </c>
      <c r="H86" s="167">
        <v>658061.76</v>
      </c>
      <c r="I86" s="167">
        <f t="shared" si="4"/>
        <v>1919387.8</v>
      </c>
      <c r="J86" s="167">
        <v>81.27</v>
      </c>
    </row>
    <row r="87" spans="1:10" ht="27" customHeight="1">
      <c r="A87" s="166" t="s">
        <v>869</v>
      </c>
      <c r="B87" s="166" t="s">
        <v>789</v>
      </c>
      <c r="C87" s="124" t="s">
        <v>731</v>
      </c>
      <c r="D87" s="167">
        <v>713988.03</v>
      </c>
      <c r="E87" s="167">
        <v>358155.13</v>
      </c>
      <c r="F87" s="167">
        <f t="shared" si="3"/>
        <v>1072143.1600000001</v>
      </c>
      <c r="G87" s="167">
        <v>568743.05000000005</v>
      </c>
      <c r="H87" s="167">
        <v>317690.65999999997</v>
      </c>
      <c r="I87" s="167">
        <f t="shared" si="4"/>
        <v>886433.71</v>
      </c>
      <c r="J87" s="167">
        <v>82.68</v>
      </c>
    </row>
    <row r="88" spans="1:10" ht="27" customHeight="1">
      <c r="A88" s="166" t="s">
        <v>870</v>
      </c>
      <c r="B88" s="166" t="s">
        <v>789</v>
      </c>
      <c r="C88" s="124" t="s">
        <v>732</v>
      </c>
      <c r="D88" s="167">
        <v>900421.15</v>
      </c>
      <c r="E88" s="167">
        <v>545554.13</v>
      </c>
      <c r="F88" s="167">
        <f t="shared" si="3"/>
        <v>1445975.28</v>
      </c>
      <c r="G88" s="167">
        <v>832763.62</v>
      </c>
      <c r="H88" s="167">
        <v>524088.8</v>
      </c>
      <c r="I88" s="167">
        <f t="shared" si="4"/>
        <v>1356852.42</v>
      </c>
      <c r="J88" s="167">
        <v>93.84</v>
      </c>
    </row>
    <row r="89" spans="1:10" ht="27" customHeight="1">
      <c r="A89" s="166" t="s">
        <v>871</v>
      </c>
      <c r="B89" s="166" t="s">
        <v>789</v>
      </c>
      <c r="C89" s="124" t="s">
        <v>733</v>
      </c>
      <c r="D89" s="167">
        <v>460142.26</v>
      </c>
      <c r="E89" s="167">
        <v>203432.5</v>
      </c>
      <c r="F89" s="167">
        <f t="shared" si="3"/>
        <v>663574.76</v>
      </c>
      <c r="G89" s="167">
        <v>451244.85</v>
      </c>
      <c r="H89" s="167">
        <v>198280.11</v>
      </c>
      <c r="I89" s="167">
        <f t="shared" si="4"/>
        <v>649524.96</v>
      </c>
      <c r="J89" s="167">
        <v>97.88</v>
      </c>
    </row>
    <row r="90" spans="1:10" ht="27" customHeight="1">
      <c r="A90" s="166" t="s">
        <v>872</v>
      </c>
      <c r="B90" s="166" t="s">
        <v>789</v>
      </c>
      <c r="C90" s="124" t="s">
        <v>734</v>
      </c>
      <c r="D90" s="167">
        <v>563459.56000000006</v>
      </c>
      <c r="E90" s="167">
        <v>278342.37</v>
      </c>
      <c r="F90" s="167">
        <f t="shared" si="3"/>
        <v>841801.93</v>
      </c>
      <c r="G90" s="167">
        <v>506795.25</v>
      </c>
      <c r="H90" s="167">
        <v>270320.87</v>
      </c>
      <c r="I90" s="167">
        <f t="shared" si="4"/>
        <v>777116.12</v>
      </c>
      <c r="J90" s="167">
        <v>92.32</v>
      </c>
    </row>
    <row r="91" spans="1:10" ht="27" customHeight="1">
      <c r="A91" s="166" t="s">
        <v>873</v>
      </c>
      <c r="B91" s="166" t="s">
        <v>789</v>
      </c>
      <c r="C91" s="124" t="s">
        <v>735</v>
      </c>
      <c r="D91" s="167">
        <v>270607.83</v>
      </c>
      <c r="E91" s="167">
        <v>171660.01</v>
      </c>
      <c r="F91" s="167">
        <f t="shared" si="3"/>
        <v>442267.84</v>
      </c>
      <c r="G91" s="167">
        <v>270607.83</v>
      </c>
      <c r="H91" s="167">
        <v>171660.01</v>
      </c>
      <c r="I91" s="167">
        <f t="shared" si="4"/>
        <v>442267.84</v>
      </c>
      <c r="J91" s="167">
        <v>100</v>
      </c>
    </row>
    <row r="92" spans="1:10" ht="27" customHeight="1">
      <c r="A92" s="166" t="s">
        <v>874</v>
      </c>
      <c r="B92" s="166" t="s">
        <v>789</v>
      </c>
      <c r="C92" s="124" t="s">
        <v>736</v>
      </c>
      <c r="D92" s="167">
        <v>533864.25</v>
      </c>
      <c r="E92" s="167">
        <v>275069.08</v>
      </c>
      <c r="F92" s="167">
        <f t="shared" si="3"/>
        <v>808933.33000000007</v>
      </c>
      <c r="G92" s="167">
        <v>375154.84</v>
      </c>
      <c r="H92" s="167">
        <v>207988.95</v>
      </c>
      <c r="I92" s="167">
        <f t="shared" si="4"/>
        <v>583143.79</v>
      </c>
      <c r="J92" s="167">
        <v>72.09</v>
      </c>
    </row>
    <row r="93" spans="1:10" ht="27" customHeight="1">
      <c r="A93" s="166" t="s">
        <v>875</v>
      </c>
      <c r="B93" s="166" t="s">
        <v>789</v>
      </c>
      <c r="C93" s="124" t="s">
        <v>737</v>
      </c>
      <c r="D93" s="167">
        <v>316369.55</v>
      </c>
      <c r="E93" s="167">
        <v>113503.39</v>
      </c>
      <c r="F93" s="167">
        <f t="shared" si="3"/>
        <v>429872.94</v>
      </c>
      <c r="G93" s="167">
        <v>288052.38</v>
      </c>
      <c r="H93" s="167">
        <v>109044.8</v>
      </c>
      <c r="I93" s="167">
        <f t="shared" si="4"/>
        <v>397097.18</v>
      </c>
      <c r="J93" s="167">
        <v>92.38</v>
      </c>
    </row>
    <row r="94" spans="1:10" ht="27" customHeight="1">
      <c r="A94" s="166" t="s">
        <v>876</v>
      </c>
      <c r="B94" s="166" t="s">
        <v>789</v>
      </c>
      <c r="C94" s="124" t="s">
        <v>738</v>
      </c>
      <c r="D94" s="167">
        <v>1235317.27</v>
      </c>
      <c r="E94" s="167">
        <v>461929.04</v>
      </c>
      <c r="F94" s="167">
        <f t="shared" si="3"/>
        <v>1697246.31</v>
      </c>
      <c r="G94" s="167">
        <v>954787.76</v>
      </c>
      <c r="H94" s="167">
        <v>382895.69</v>
      </c>
      <c r="I94" s="167">
        <f t="shared" si="4"/>
        <v>1337683.45</v>
      </c>
      <c r="J94" s="167">
        <v>78.81</v>
      </c>
    </row>
    <row r="95" spans="1:10" ht="27" customHeight="1">
      <c r="A95" s="166" t="s">
        <v>877</v>
      </c>
      <c r="B95" s="166" t="s">
        <v>789</v>
      </c>
      <c r="C95" s="124" t="s">
        <v>739</v>
      </c>
      <c r="D95" s="167">
        <v>767256.37</v>
      </c>
      <c r="E95" s="167">
        <v>404763.07</v>
      </c>
      <c r="F95" s="167">
        <f t="shared" si="3"/>
        <v>1172019.44</v>
      </c>
      <c r="G95" s="167">
        <v>677611.62</v>
      </c>
      <c r="H95" s="167">
        <v>385959.24</v>
      </c>
      <c r="I95" s="167">
        <f t="shared" si="4"/>
        <v>1063570.8599999999</v>
      </c>
      <c r="J95" s="167">
        <v>90.75</v>
      </c>
    </row>
    <row r="96" spans="1:10" ht="27" customHeight="1">
      <c r="A96" s="166" t="s">
        <v>878</v>
      </c>
      <c r="B96" s="166" t="s">
        <v>789</v>
      </c>
      <c r="C96" s="124" t="s">
        <v>740</v>
      </c>
      <c r="D96" s="167">
        <v>1591916.25</v>
      </c>
      <c r="E96" s="167">
        <v>1034620.71</v>
      </c>
      <c r="F96" s="167">
        <f t="shared" si="3"/>
        <v>2626536.96</v>
      </c>
      <c r="G96" s="167">
        <v>1396291.33</v>
      </c>
      <c r="H96" s="167">
        <v>958365.05</v>
      </c>
      <c r="I96" s="167">
        <f t="shared" si="4"/>
        <v>2354656.38</v>
      </c>
      <c r="J96" s="167">
        <v>89.65</v>
      </c>
    </row>
    <row r="97" spans="1:10" ht="27" customHeight="1">
      <c r="A97" s="166" t="s">
        <v>879</v>
      </c>
      <c r="B97" s="166" t="s">
        <v>789</v>
      </c>
      <c r="C97" s="124" t="s">
        <v>741</v>
      </c>
      <c r="D97" s="167">
        <v>1212940.8999999999</v>
      </c>
      <c r="E97" s="167">
        <v>640628.61</v>
      </c>
      <c r="F97" s="167">
        <f t="shared" si="3"/>
        <v>1853569.5099999998</v>
      </c>
      <c r="G97" s="167">
        <v>1067472.33</v>
      </c>
      <c r="H97" s="167">
        <v>587083.06999999995</v>
      </c>
      <c r="I97" s="167">
        <f t="shared" si="4"/>
        <v>1654555.4</v>
      </c>
      <c r="J97" s="167">
        <v>89.26</v>
      </c>
    </row>
    <row r="98" spans="1:10" ht="27" customHeight="1">
      <c r="A98" s="166" t="s">
        <v>880</v>
      </c>
      <c r="B98" s="166" t="s">
        <v>789</v>
      </c>
      <c r="C98" s="124" t="s">
        <v>742</v>
      </c>
      <c r="D98" s="167">
        <v>549765.07999999996</v>
      </c>
      <c r="E98" s="167">
        <v>558579.13</v>
      </c>
      <c r="F98" s="167">
        <f t="shared" si="3"/>
        <v>1108344.21</v>
      </c>
      <c r="G98" s="167">
        <v>549765.07999999996</v>
      </c>
      <c r="H98" s="167">
        <v>558579.13</v>
      </c>
      <c r="I98" s="167">
        <f t="shared" si="4"/>
        <v>1108344.21</v>
      </c>
      <c r="J98" s="167">
        <v>100</v>
      </c>
    </row>
    <row r="99" spans="1:10" ht="27" customHeight="1">
      <c r="A99" s="166" t="s">
        <v>881</v>
      </c>
      <c r="B99" s="166" t="s">
        <v>789</v>
      </c>
      <c r="C99" s="124" t="s">
        <v>743</v>
      </c>
      <c r="D99" s="167">
        <v>2540198.2400000002</v>
      </c>
      <c r="E99" s="167">
        <v>1171383.72</v>
      </c>
      <c r="F99" s="167">
        <f t="shared" si="3"/>
        <v>3711581.96</v>
      </c>
      <c r="G99" s="167">
        <v>1861372.46</v>
      </c>
      <c r="H99" s="167">
        <v>965301.6</v>
      </c>
      <c r="I99" s="167">
        <f t="shared" si="4"/>
        <v>2826674.06</v>
      </c>
      <c r="J99" s="167">
        <v>76.16</v>
      </c>
    </row>
    <row r="100" spans="1:10" ht="27" customHeight="1">
      <c r="A100" s="166" t="s">
        <v>882</v>
      </c>
      <c r="B100" s="166" t="s">
        <v>789</v>
      </c>
      <c r="C100" s="124" t="s">
        <v>744</v>
      </c>
      <c r="D100" s="167">
        <v>799785.2</v>
      </c>
      <c r="E100" s="167">
        <v>326649.65000000002</v>
      </c>
      <c r="F100" s="167">
        <f t="shared" si="3"/>
        <v>1126434.8500000001</v>
      </c>
      <c r="G100" s="167">
        <v>717396.47999999998</v>
      </c>
      <c r="H100" s="167">
        <v>309790.99</v>
      </c>
      <c r="I100" s="167">
        <f t="shared" si="4"/>
        <v>1027187.47</v>
      </c>
      <c r="J100" s="167">
        <v>91.19</v>
      </c>
    </row>
    <row r="101" spans="1:10" ht="27" customHeight="1">
      <c r="A101" s="166" t="s">
        <v>883</v>
      </c>
      <c r="B101" s="166" t="s">
        <v>789</v>
      </c>
      <c r="C101" s="124" t="s">
        <v>745</v>
      </c>
      <c r="D101" s="167">
        <v>3091111.59</v>
      </c>
      <c r="E101" s="167">
        <v>1799551.19</v>
      </c>
      <c r="F101" s="167">
        <f t="shared" si="3"/>
        <v>4890662.7799999993</v>
      </c>
      <c r="G101" s="167">
        <v>2976397.51</v>
      </c>
      <c r="H101" s="167">
        <v>1775024.9</v>
      </c>
      <c r="I101" s="167">
        <f t="shared" si="4"/>
        <v>4751422.41</v>
      </c>
      <c r="J101" s="167">
        <v>97.15</v>
      </c>
    </row>
    <row r="102" spans="1:10" ht="27" customHeight="1">
      <c r="A102" s="166" t="s">
        <v>884</v>
      </c>
      <c r="B102" s="166" t="s">
        <v>789</v>
      </c>
      <c r="C102" s="124" t="s">
        <v>746</v>
      </c>
      <c r="D102" s="167">
        <v>1216248.8</v>
      </c>
      <c r="E102" s="167">
        <v>507155.42</v>
      </c>
      <c r="F102" s="167">
        <f t="shared" si="3"/>
        <v>1723404.22</v>
      </c>
      <c r="G102" s="167">
        <v>1167312.8799999999</v>
      </c>
      <c r="H102" s="167">
        <v>495962.19</v>
      </c>
      <c r="I102" s="167">
        <f t="shared" si="4"/>
        <v>1663275.0699999998</v>
      </c>
      <c r="J102" s="167">
        <v>96.51</v>
      </c>
    </row>
    <row r="103" spans="1:10" ht="27" customHeight="1">
      <c r="A103" s="166" t="s">
        <v>885</v>
      </c>
      <c r="B103" s="166" t="s">
        <v>789</v>
      </c>
      <c r="C103" s="124" t="s">
        <v>747</v>
      </c>
      <c r="D103" s="167">
        <v>2217625.2200000002</v>
      </c>
      <c r="E103" s="167">
        <v>894728.99</v>
      </c>
      <c r="F103" s="167">
        <f t="shared" si="3"/>
        <v>3112354.21</v>
      </c>
      <c r="G103" s="167">
        <v>1936297.66</v>
      </c>
      <c r="H103" s="167">
        <v>803727.02</v>
      </c>
      <c r="I103" s="167">
        <f t="shared" si="4"/>
        <v>2740024.6799999997</v>
      </c>
      <c r="J103" s="167">
        <v>88.04</v>
      </c>
    </row>
    <row r="104" spans="1:10" ht="27" customHeight="1">
      <c r="A104" s="166" t="s">
        <v>886</v>
      </c>
      <c r="B104" s="166" t="s">
        <v>789</v>
      </c>
      <c r="C104" s="124" t="s">
        <v>748</v>
      </c>
      <c r="D104" s="167">
        <v>2156292.64</v>
      </c>
      <c r="E104" s="167">
        <v>1321840.55</v>
      </c>
      <c r="F104" s="167">
        <f t="shared" si="3"/>
        <v>3478133.1900000004</v>
      </c>
      <c r="G104" s="167">
        <v>1997758.74</v>
      </c>
      <c r="H104" s="167">
        <v>1268045.5</v>
      </c>
      <c r="I104" s="167">
        <f t="shared" si="4"/>
        <v>3265804.24</v>
      </c>
      <c r="J104" s="167">
        <v>93.9</v>
      </c>
    </row>
    <row r="105" spans="1:10" ht="27" customHeight="1">
      <c r="A105" s="166" t="s">
        <v>887</v>
      </c>
      <c r="B105" s="166" t="s">
        <v>789</v>
      </c>
      <c r="C105" s="124" t="s">
        <v>749</v>
      </c>
      <c r="D105" s="167">
        <v>174060.5</v>
      </c>
      <c r="E105" s="167">
        <v>62829.84</v>
      </c>
      <c r="F105" s="167">
        <f t="shared" si="3"/>
        <v>236890.34</v>
      </c>
      <c r="G105" s="167">
        <v>161282.72</v>
      </c>
      <c r="H105" s="167">
        <v>60477.59</v>
      </c>
      <c r="I105" s="167">
        <f t="shared" si="4"/>
        <v>221760.31</v>
      </c>
      <c r="J105" s="167">
        <v>93.61</v>
      </c>
    </row>
    <row r="106" spans="1:10" ht="27" customHeight="1">
      <c r="A106" s="166" t="s">
        <v>888</v>
      </c>
      <c r="B106" s="166" t="s">
        <v>789</v>
      </c>
      <c r="C106" s="124" t="s">
        <v>750</v>
      </c>
      <c r="D106" s="167">
        <v>309108.2</v>
      </c>
      <c r="E106" s="167">
        <v>128417.36</v>
      </c>
      <c r="F106" s="167">
        <f t="shared" si="3"/>
        <v>437525.56</v>
      </c>
      <c r="G106" s="167">
        <v>211620.76</v>
      </c>
      <c r="H106" s="167">
        <v>98729.58</v>
      </c>
      <c r="I106" s="167">
        <f t="shared" si="4"/>
        <v>310350.34000000003</v>
      </c>
      <c r="J106" s="167">
        <v>70.930000000000007</v>
      </c>
    </row>
    <row r="107" spans="1:10" ht="27" customHeight="1">
      <c r="A107" s="166" t="s">
        <v>889</v>
      </c>
      <c r="B107" s="166" t="s">
        <v>789</v>
      </c>
      <c r="C107" s="124" t="s">
        <v>751</v>
      </c>
      <c r="D107" s="167">
        <v>229933.62</v>
      </c>
      <c r="E107" s="167">
        <v>166904.53</v>
      </c>
      <c r="F107" s="167">
        <f t="shared" si="3"/>
        <v>396838.15</v>
      </c>
      <c r="G107" s="167">
        <v>229933.62</v>
      </c>
      <c r="H107" s="167">
        <v>166904.53</v>
      </c>
      <c r="I107" s="167">
        <f t="shared" si="4"/>
        <v>396838.15</v>
      </c>
      <c r="J107" s="167">
        <v>100</v>
      </c>
    </row>
    <row r="108" spans="1:10" ht="27" customHeight="1">
      <c r="A108" s="166" t="s">
        <v>890</v>
      </c>
      <c r="B108" s="166" t="s">
        <v>789</v>
      </c>
      <c r="C108" s="124" t="s">
        <v>752</v>
      </c>
      <c r="D108" s="167">
        <v>700710.59</v>
      </c>
      <c r="E108" s="167">
        <v>372104.47</v>
      </c>
      <c r="F108" s="167">
        <f t="shared" si="3"/>
        <v>1072815.06</v>
      </c>
      <c r="G108" s="167">
        <v>566237.56999999995</v>
      </c>
      <c r="H108" s="167">
        <v>315179.59999999998</v>
      </c>
      <c r="I108" s="167">
        <f t="shared" si="4"/>
        <v>881417.16999999993</v>
      </c>
      <c r="J108" s="167">
        <v>82.16</v>
      </c>
    </row>
    <row r="109" spans="1:10" ht="27" customHeight="1">
      <c r="A109" s="166" t="s">
        <v>891</v>
      </c>
      <c r="B109" s="166" t="s">
        <v>789</v>
      </c>
      <c r="C109" s="124" t="s">
        <v>753</v>
      </c>
      <c r="D109" s="167">
        <v>540681.15</v>
      </c>
      <c r="E109" s="167">
        <v>265580.21000000002</v>
      </c>
      <c r="F109" s="167">
        <f t="shared" si="3"/>
        <v>806261.3600000001</v>
      </c>
      <c r="G109" s="167">
        <v>493547.17</v>
      </c>
      <c r="H109" s="167">
        <v>254825.68</v>
      </c>
      <c r="I109" s="167">
        <f t="shared" si="4"/>
        <v>748372.85</v>
      </c>
      <c r="J109" s="167">
        <v>92.82</v>
      </c>
    </row>
    <row r="110" spans="1:10" ht="27" customHeight="1">
      <c r="A110" s="166" t="s">
        <v>892</v>
      </c>
      <c r="B110" s="166" t="s">
        <v>789</v>
      </c>
      <c r="C110" s="124" t="s">
        <v>754</v>
      </c>
      <c r="D110" s="167">
        <v>732594.85</v>
      </c>
      <c r="E110" s="167">
        <v>317549.11</v>
      </c>
      <c r="F110" s="167">
        <f t="shared" si="3"/>
        <v>1050143.96</v>
      </c>
      <c r="G110" s="167">
        <v>533968.41</v>
      </c>
      <c r="H110" s="167">
        <v>262988.92</v>
      </c>
      <c r="I110" s="167">
        <f t="shared" si="4"/>
        <v>796957.33000000007</v>
      </c>
      <c r="J110" s="167">
        <v>75.89</v>
      </c>
    </row>
    <row r="111" spans="1:10" ht="27" customHeight="1">
      <c r="A111" s="166" t="s">
        <v>893</v>
      </c>
      <c r="B111" s="166" t="s">
        <v>789</v>
      </c>
      <c r="C111" s="124" t="s">
        <v>755</v>
      </c>
      <c r="D111" s="167">
        <v>566074.46</v>
      </c>
      <c r="E111" s="167">
        <v>258895.24</v>
      </c>
      <c r="F111" s="167">
        <f t="shared" si="3"/>
        <v>824969.7</v>
      </c>
      <c r="G111" s="167">
        <v>420733.55</v>
      </c>
      <c r="H111" s="167">
        <v>214836.26</v>
      </c>
      <c r="I111" s="167">
        <f t="shared" si="4"/>
        <v>635569.81000000006</v>
      </c>
      <c r="J111" s="167">
        <v>77.040000000000006</v>
      </c>
    </row>
    <row r="112" spans="1:10" ht="27" customHeight="1">
      <c r="A112" s="166" t="s">
        <v>894</v>
      </c>
      <c r="B112" s="166" t="s">
        <v>789</v>
      </c>
      <c r="C112" s="124" t="s">
        <v>756</v>
      </c>
      <c r="D112" s="167">
        <v>1325193.56</v>
      </c>
      <c r="E112" s="167">
        <v>691290.27</v>
      </c>
      <c r="F112" s="167">
        <f t="shared" si="3"/>
        <v>2016483.83</v>
      </c>
      <c r="G112" s="167">
        <v>1148395.75</v>
      </c>
      <c r="H112" s="167">
        <v>630591.32999999996</v>
      </c>
      <c r="I112" s="167">
        <f t="shared" si="4"/>
        <v>1778987.08</v>
      </c>
      <c r="J112" s="167">
        <v>88.22</v>
      </c>
    </row>
    <row r="113" spans="1:10" ht="27" customHeight="1">
      <c r="A113" s="166" t="s">
        <v>895</v>
      </c>
      <c r="B113" s="166" t="s">
        <v>789</v>
      </c>
      <c r="C113" s="124" t="s">
        <v>757</v>
      </c>
      <c r="D113" s="167">
        <v>744197.18</v>
      </c>
      <c r="E113" s="167">
        <v>343106.84</v>
      </c>
      <c r="F113" s="167">
        <f t="shared" si="3"/>
        <v>1087304.02</v>
      </c>
      <c r="G113" s="167">
        <v>611743.88</v>
      </c>
      <c r="H113" s="167">
        <v>304090.65000000002</v>
      </c>
      <c r="I113" s="167">
        <f t="shared" si="4"/>
        <v>915834.53</v>
      </c>
      <c r="J113" s="167">
        <v>84.23</v>
      </c>
    </row>
    <row r="114" spans="1:10" ht="27" customHeight="1">
      <c r="A114" s="166" t="s">
        <v>896</v>
      </c>
      <c r="B114" s="166" t="s">
        <v>789</v>
      </c>
      <c r="C114" s="124" t="s">
        <v>758</v>
      </c>
      <c r="D114" s="167">
        <v>588121.36</v>
      </c>
      <c r="E114" s="167">
        <v>527359.66</v>
      </c>
      <c r="F114" s="167">
        <f t="shared" si="3"/>
        <v>1115481.02</v>
      </c>
      <c r="G114" s="167">
        <v>528064.47</v>
      </c>
      <c r="H114" s="167">
        <v>488207.54</v>
      </c>
      <c r="I114" s="167">
        <f t="shared" si="4"/>
        <v>1016272.01</v>
      </c>
      <c r="J114" s="167">
        <v>91.11</v>
      </c>
    </row>
    <row r="115" spans="1:10" ht="27" customHeight="1">
      <c r="A115" s="166" t="s">
        <v>897</v>
      </c>
      <c r="B115" s="166" t="s">
        <v>789</v>
      </c>
      <c r="C115" s="124" t="s">
        <v>759</v>
      </c>
      <c r="D115" s="167">
        <v>492078.43</v>
      </c>
      <c r="E115" s="167">
        <v>235988.3</v>
      </c>
      <c r="F115" s="167">
        <f t="shared" si="3"/>
        <v>728066.73</v>
      </c>
      <c r="G115" s="167">
        <v>465459.38</v>
      </c>
      <c r="H115" s="167">
        <v>229563.68</v>
      </c>
      <c r="I115" s="167">
        <f t="shared" si="4"/>
        <v>695023.06</v>
      </c>
      <c r="J115" s="167">
        <v>95.46</v>
      </c>
    </row>
    <row r="116" spans="1:10" ht="27" customHeight="1">
      <c r="A116" s="166" t="s">
        <v>898</v>
      </c>
      <c r="B116" s="166" t="s">
        <v>789</v>
      </c>
      <c r="C116" s="124" t="s">
        <v>760</v>
      </c>
      <c r="D116" s="167">
        <v>481576.9</v>
      </c>
      <c r="E116" s="167">
        <v>279470.17</v>
      </c>
      <c r="F116" s="167">
        <f t="shared" si="3"/>
        <v>761047.07000000007</v>
      </c>
      <c r="G116" s="167">
        <v>384115.75</v>
      </c>
      <c r="H116" s="167">
        <v>257071.4</v>
      </c>
      <c r="I116" s="167">
        <f t="shared" si="4"/>
        <v>641187.15</v>
      </c>
      <c r="J116" s="167">
        <v>84.25</v>
      </c>
    </row>
    <row r="117" spans="1:10" ht="27" customHeight="1">
      <c r="A117" s="166" t="s">
        <v>899</v>
      </c>
      <c r="B117" s="166" t="s">
        <v>789</v>
      </c>
      <c r="C117" s="124" t="s">
        <v>761</v>
      </c>
      <c r="D117" s="167">
        <v>2108322.5699999998</v>
      </c>
      <c r="E117" s="167">
        <v>656826</v>
      </c>
      <c r="F117" s="167">
        <f t="shared" si="3"/>
        <v>2765148.57</v>
      </c>
      <c r="G117" s="167">
        <v>1293816.46</v>
      </c>
      <c r="H117" s="167">
        <v>451546.89</v>
      </c>
      <c r="I117" s="167">
        <f t="shared" si="4"/>
        <v>1745363.35</v>
      </c>
      <c r="J117" s="167">
        <v>63.12</v>
      </c>
    </row>
    <row r="118" spans="1:10" ht="27" customHeight="1">
      <c r="A118" s="166" t="s">
        <v>900</v>
      </c>
      <c r="B118" s="166" t="s">
        <v>789</v>
      </c>
      <c r="C118" s="124" t="s">
        <v>762</v>
      </c>
      <c r="D118" s="167">
        <v>435521.99</v>
      </c>
      <c r="E118" s="167">
        <v>181905.67</v>
      </c>
      <c r="F118" s="167">
        <f t="shared" si="3"/>
        <v>617427.66</v>
      </c>
      <c r="G118" s="167">
        <v>407695.77</v>
      </c>
      <c r="H118" s="167">
        <v>174882.91</v>
      </c>
      <c r="I118" s="167">
        <f t="shared" si="4"/>
        <v>582578.68000000005</v>
      </c>
      <c r="J118" s="167">
        <v>94.36</v>
      </c>
    </row>
    <row r="119" spans="1:10" ht="27" customHeight="1">
      <c r="A119" s="166" t="s">
        <v>901</v>
      </c>
      <c r="B119" s="166" t="s">
        <v>789</v>
      </c>
      <c r="C119" s="124" t="s">
        <v>763</v>
      </c>
      <c r="D119" s="167">
        <v>1109412.5</v>
      </c>
      <c r="E119" s="167">
        <v>445927.92</v>
      </c>
      <c r="F119" s="167">
        <f t="shared" si="3"/>
        <v>1555340.42</v>
      </c>
      <c r="G119" s="167">
        <v>894128.69</v>
      </c>
      <c r="H119" s="167">
        <v>391461.16</v>
      </c>
      <c r="I119" s="167">
        <f t="shared" si="4"/>
        <v>1285589.8499999999</v>
      </c>
      <c r="J119" s="167">
        <v>82.66</v>
      </c>
    </row>
    <row r="120" spans="1:10" ht="27" customHeight="1">
      <c r="A120" s="166" t="s">
        <v>902</v>
      </c>
      <c r="B120" s="166" t="s">
        <v>789</v>
      </c>
      <c r="C120" s="124" t="s">
        <v>764</v>
      </c>
      <c r="D120" s="167">
        <v>1833903.11</v>
      </c>
      <c r="E120" s="167">
        <v>877094.38</v>
      </c>
      <c r="F120" s="167">
        <f t="shared" si="3"/>
        <v>2710997.49</v>
      </c>
      <c r="G120" s="167">
        <v>1570593.3</v>
      </c>
      <c r="H120" s="167">
        <v>792601.42</v>
      </c>
      <c r="I120" s="167">
        <f t="shared" si="4"/>
        <v>2363194.7200000002</v>
      </c>
      <c r="J120" s="167">
        <v>87.17</v>
      </c>
    </row>
    <row r="121" spans="1:10" ht="27" customHeight="1">
      <c r="A121" s="166" t="s">
        <v>903</v>
      </c>
      <c r="B121" s="166" t="s">
        <v>789</v>
      </c>
      <c r="C121" s="124" t="s">
        <v>765</v>
      </c>
      <c r="D121" s="167">
        <v>516676.65</v>
      </c>
      <c r="E121" s="167">
        <v>189018.25</v>
      </c>
      <c r="F121" s="167">
        <f t="shared" si="3"/>
        <v>705694.9</v>
      </c>
      <c r="G121" s="167">
        <v>495629.04</v>
      </c>
      <c r="H121" s="167">
        <v>181746.73</v>
      </c>
      <c r="I121" s="167">
        <f t="shared" si="4"/>
        <v>677375.77</v>
      </c>
      <c r="J121" s="167">
        <v>95.99</v>
      </c>
    </row>
    <row r="122" spans="1:10" ht="27" customHeight="1">
      <c r="A122" s="166" t="s">
        <v>904</v>
      </c>
      <c r="B122" s="166" t="s">
        <v>789</v>
      </c>
      <c r="C122" s="124" t="s">
        <v>766</v>
      </c>
      <c r="D122" s="167">
        <v>2401474.02</v>
      </c>
      <c r="E122" s="167">
        <v>911345.79</v>
      </c>
      <c r="F122" s="167">
        <f t="shared" si="3"/>
        <v>3312819.81</v>
      </c>
      <c r="G122" s="167">
        <v>2285984.0699999998</v>
      </c>
      <c r="H122" s="167">
        <v>896295.26</v>
      </c>
      <c r="I122" s="167">
        <f t="shared" si="4"/>
        <v>3182279.33</v>
      </c>
      <c r="J122" s="167">
        <v>96.06</v>
      </c>
    </row>
    <row r="123" spans="1:10" ht="27" customHeight="1">
      <c r="A123" s="166" t="s">
        <v>905</v>
      </c>
      <c r="B123" s="166" t="s">
        <v>789</v>
      </c>
      <c r="C123" s="124" t="s">
        <v>767</v>
      </c>
      <c r="D123" s="167">
        <v>1970668.09</v>
      </c>
      <c r="E123" s="167">
        <v>798978.18</v>
      </c>
      <c r="F123" s="167">
        <f t="shared" si="3"/>
        <v>2769646.27</v>
      </c>
      <c r="G123" s="167">
        <v>1750408.09</v>
      </c>
      <c r="H123" s="167">
        <v>739147.53</v>
      </c>
      <c r="I123" s="167">
        <f t="shared" si="4"/>
        <v>2489555.62</v>
      </c>
      <c r="J123" s="167">
        <v>89.89</v>
      </c>
    </row>
    <row r="124" spans="1:10" ht="27" customHeight="1">
      <c r="A124" s="166" t="s">
        <v>906</v>
      </c>
      <c r="B124" s="166" t="s">
        <v>789</v>
      </c>
      <c r="C124" s="124" t="s">
        <v>768</v>
      </c>
      <c r="D124" s="167">
        <v>2026546.59</v>
      </c>
      <c r="E124" s="167">
        <v>927684.08</v>
      </c>
      <c r="F124" s="167">
        <f t="shared" si="3"/>
        <v>2954230.67</v>
      </c>
      <c r="G124" s="167">
        <v>1901505.33</v>
      </c>
      <c r="H124" s="167">
        <v>891655.08</v>
      </c>
      <c r="I124" s="167">
        <f t="shared" si="4"/>
        <v>2793160.41</v>
      </c>
      <c r="J124" s="167">
        <v>94.55</v>
      </c>
    </row>
    <row r="125" spans="1:10" ht="27" customHeight="1">
      <c r="A125" s="166" t="s">
        <v>907</v>
      </c>
      <c r="B125" s="166" t="s">
        <v>789</v>
      </c>
      <c r="C125" s="124" t="s">
        <v>769</v>
      </c>
      <c r="D125" s="167">
        <v>2294275.87</v>
      </c>
      <c r="E125" s="167">
        <v>852567.16</v>
      </c>
      <c r="F125" s="167">
        <f t="shared" si="3"/>
        <v>3146843.0300000003</v>
      </c>
      <c r="G125" s="167">
        <v>2147958.9500000002</v>
      </c>
      <c r="H125" s="167">
        <v>812546.56000000006</v>
      </c>
      <c r="I125" s="167">
        <f t="shared" si="4"/>
        <v>2960505.5100000002</v>
      </c>
      <c r="J125" s="167">
        <v>94.08</v>
      </c>
    </row>
    <row r="126" spans="1:10" ht="27" customHeight="1">
      <c r="A126" s="166" t="s">
        <v>908</v>
      </c>
      <c r="B126" s="166" t="s">
        <v>789</v>
      </c>
      <c r="C126" s="124" t="s">
        <v>770</v>
      </c>
      <c r="D126" s="167">
        <v>2150645.83</v>
      </c>
      <c r="E126" s="167">
        <v>1022265.8</v>
      </c>
      <c r="F126" s="167">
        <f t="shared" si="3"/>
        <v>3172911.63</v>
      </c>
      <c r="G126" s="167">
        <v>2081424.48</v>
      </c>
      <c r="H126" s="167">
        <v>1005704.81</v>
      </c>
      <c r="I126" s="167">
        <f t="shared" si="4"/>
        <v>3087129.29</v>
      </c>
      <c r="J126" s="167">
        <v>97.3</v>
      </c>
    </row>
    <row r="127" spans="1:10" ht="27" customHeight="1">
      <c r="A127" s="166" t="s">
        <v>909</v>
      </c>
      <c r="B127" s="166" t="s">
        <v>789</v>
      </c>
      <c r="C127" s="124" t="s">
        <v>771</v>
      </c>
      <c r="D127" s="167">
        <v>2050036.36</v>
      </c>
      <c r="E127" s="167">
        <v>944761.32</v>
      </c>
      <c r="F127" s="167">
        <f t="shared" si="3"/>
        <v>2994797.68</v>
      </c>
      <c r="G127" s="167">
        <v>1887458.22</v>
      </c>
      <c r="H127" s="167">
        <v>899155.28</v>
      </c>
      <c r="I127" s="167">
        <f t="shared" si="4"/>
        <v>2786613.5</v>
      </c>
      <c r="J127" s="167">
        <v>93.05</v>
      </c>
    </row>
    <row r="128" spans="1:10" ht="27" customHeight="1">
      <c r="A128" s="166" t="s">
        <v>910</v>
      </c>
      <c r="B128" s="166" t="s">
        <v>789</v>
      </c>
      <c r="C128" s="124" t="s">
        <v>772</v>
      </c>
      <c r="D128" s="167">
        <v>1432207.71</v>
      </c>
      <c r="E128" s="167">
        <v>492321.22</v>
      </c>
      <c r="F128" s="167">
        <f t="shared" si="3"/>
        <v>1924528.93</v>
      </c>
      <c r="G128" s="167">
        <v>1432207.71</v>
      </c>
      <c r="H128" s="167">
        <v>492321.22</v>
      </c>
      <c r="I128" s="167">
        <f t="shared" si="4"/>
        <v>1924528.93</v>
      </c>
      <c r="J128" s="167">
        <v>100</v>
      </c>
    </row>
    <row r="129" spans="1:10" ht="27" customHeight="1">
      <c r="A129" s="166" t="s">
        <v>911</v>
      </c>
      <c r="B129" s="166" t="s">
        <v>789</v>
      </c>
      <c r="C129" s="124" t="s">
        <v>773</v>
      </c>
      <c r="D129" s="167">
        <v>2750170.2</v>
      </c>
      <c r="E129" s="167">
        <v>1283286.54</v>
      </c>
      <c r="F129" s="167">
        <f t="shared" si="3"/>
        <v>4033456.74</v>
      </c>
      <c r="G129" s="167">
        <v>2568118.69</v>
      </c>
      <c r="H129" s="167">
        <v>1213258.3400000001</v>
      </c>
      <c r="I129" s="167">
        <f t="shared" si="4"/>
        <v>3781377.0300000003</v>
      </c>
      <c r="J129" s="167">
        <v>93.75</v>
      </c>
    </row>
    <row r="130" spans="1:10" ht="27" customHeight="1">
      <c r="A130" s="166" t="s">
        <v>912</v>
      </c>
      <c r="B130" s="166" t="s">
        <v>789</v>
      </c>
      <c r="C130" s="124" t="s">
        <v>774</v>
      </c>
      <c r="D130" s="167">
        <v>2693094.91</v>
      </c>
      <c r="E130" s="167">
        <v>1187040.47</v>
      </c>
      <c r="F130" s="167">
        <f t="shared" si="3"/>
        <v>3880135.38</v>
      </c>
      <c r="G130" s="167">
        <v>2503175.0699999998</v>
      </c>
      <c r="H130" s="167">
        <v>1132697.8</v>
      </c>
      <c r="I130" s="167">
        <f t="shared" si="4"/>
        <v>3635872.87</v>
      </c>
      <c r="J130" s="167">
        <v>93.7</v>
      </c>
    </row>
    <row r="131" spans="1:10" ht="12" customHeight="1">
      <c r="D131" s="168"/>
      <c r="E131" s="168"/>
      <c r="F131" s="168"/>
      <c r="G131" s="169"/>
      <c r="H131" s="169"/>
      <c r="I131" s="169"/>
    </row>
    <row r="132" spans="1:10" ht="12" customHeight="1">
      <c r="A132" s="170" t="s">
        <v>913</v>
      </c>
    </row>
  </sheetData>
  <mergeCells count="10">
    <mergeCell ref="A1:C1"/>
    <mergeCell ref="A2:J2"/>
    <mergeCell ref="A3:C3"/>
    <mergeCell ref="G3:J3"/>
    <mergeCell ref="D4:F4"/>
    <mergeCell ref="G4:I4"/>
    <mergeCell ref="A4:A5"/>
    <mergeCell ref="B4:B5"/>
    <mergeCell ref="C4:C5"/>
    <mergeCell ref="J4:J5"/>
  </mergeCells>
  <phoneticPr fontId="144" type="noConversion"/>
  <pageMargins left="0.35433070866141703" right="0.35433070866141703" top="0.78740157480314998" bottom="0.68897637795275601" header="0.511811023622047" footer="0.511811023622047"/>
  <pageSetup paperSize="9" scale="80" fitToHeight="0" orientation="landscape" horizontalDpi="1200" verticalDpi="12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workbookViewId="0">
      <selection activeCell="B4" sqref="B4"/>
    </sheetView>
  </sheetViews>
  <sheetFormatPr defaultColWidth="9" defaultRowHeight="13.5"/>
  <cols>
    <col min="1" max="1" width="6.625" style="115" customWidth="1"/>
    <col min="2" max="2" width="32.625" style="115" customWidth="1"/>
    <col min="3" max="4" width="9" style="156"/>
    <col min="5" max="16384" width="9" style="115"/>
  </cols>
  <sheetData>
    <row r="1" spans="1:4">
      <c r="A1" s="613" t="s">
        <v>914</v>
      </c>
      <c r="B1" s="613"/>
      <c r="C1" s="620"/>
      <c r="D1" s="620"/>
    </row>
    <row r="2" spans="1:4">
      <c r="A2" s="613"/>
      <c r="B2" s="613"/>
      <c r="C2" s="620"/>
      <c r="D2" s="620"/>
    </row>
    <row r="3" spans="1:4">
      <c r="A3" s="613"/>
      <c r="B3" s="613"/>
      <c r="C3" s="620"/>
      <c r="D3" s="620"/>
    </row>
    <row r="4" spans="1:4" ht="20.100000000000001" customHeight="1">
      <c r="A4" s="157" t="s">
        <v>644</v>
      </c>
      <c r="B4" s="157" t="s">
        <v>645</v>
      </c>
      <c r="C4" s="156" t="s">
        <v>915</v>
      </c>
      <c r="D4" s="158" t="s">
        <v>916</v>
      </c>
    </row>
    <row r="5" spans="1:4" ht="20.100000000000001" customHeight="1">
      <c r="A5" s="123">
        <v>1</v>
      </c>
      <c r="B5" s="124" t="s">
        <v>648</v>
      </c>
      <c r="C5" s="158"/>
      <c r="D5" s="158" t="s">
        <v>916</v>
      </c>
    </row>
    <row r="6" spans="1:4" ht="20.100000000000001" customHeight="1">
      <c r="A6" s="128">
        <v>2</v>
      </c>
      <c r="B6" s="124" t="s">
        <v>650</v>
      </c>
      <c r="C6" s="158"/>
      <c r="D6" s="158" t="s">
        <v>916</v>
      </c>
    </row>
    <row r="7" spans="1:4" ht="20.100000000000001" customHeight="1">
      <c r="A7" s="123">
        <v>3</v>
      </c>
      <c r="B7" s="124" t="s">
        <v>652</v>
      </c>
      <c r="C7" s="158"/>
      <c r="D7" s="158" t="s">
        <v>916</v>
      </c>
    </row>
    <row r="8" spans="1:4" ht="20.100000000000001" customHeight="1">
      <c r="A8" s="128">
        <v>4</v>
      </c>
      <c r="B8" s="124" t="s">
        <v>653</v>
      </c>
      <c r="C8" s="158"/>
      <c r="D8" s="158" t="s">
        <v>916</v>
      </c>
    </row>
    <row r="9" spans="1:4" ht="20.100000000000001" customHeight="1">
      <c r="A9" s="123">
        <v>5</v>
      </c>
      <c r="B9" s="124" t="s">
        <v>654</v>
      </c>
      <c r="C9" s="158" t="s">
        <v>915</v>
      </c>
      <c r="D9" s="158"/>
    </row>
    <row r="10" spans="1:4" ht="20.100000000000001" customHeight="1">
      <c r="A10" s="128">
        <v>6</v>
      </c>
      <c r="B10" s="124" t="s">
        <v>655</v>
      </c>
      <c r="C10" s="158" t="s">
        <v>915</v>
      </c>
      <c r="D10" s="158"/>
    </row>
    <row r="11" spans="1:4" ht="20.100000000000001" customHeight="1">
      <c r="A11" s="123">
        <v>7</v>
      </c>
      <c r="B11" s="124" t="s">
        <v>656</v>
      </c>
      <c r="C11" s="158"/>
      <c r="D11" s="158" t="s">
        <v>916</v>
      </c>
    </row>
    <row r="12" spans="1:4" ht="20.100000000000001" customHeight="1">
      <c r="A12" s="128">
        <v>8</v>
      </c>
      <c r="B12" s="124" t="s">
        <v>657</v>
      </c>
      <c r="C12" s="158"/>
      <c r="D12" s="158" t="s">
        <v>916</v>
      </c>
    </row>
    <row r="13" spans="1:4" ht="20.100000000000001" customHeight="1">
      <c r="A13" s="123">
        <v>9</v>
      </c>
      <c r="B13" s="124" t="s">
        <v>658</v>
      </c>
      <c r="C13" s="158" t="s">
        <v>915</v>
      </c>
      <c r="D13" s="158"/>
    </row>
    <row r="14" spans="1:4" ht="20.100000000000001" customHeight="1">
      <c r="A14" s="128">
        <v>10</v>
      </c>
      <c r="B14" s="124" t="s">
        <v>659</v>
      </c>
      <c r="C14" s="158" t="s">
        <v>915</v>
      </c>
      <c r="D14" s="158"/>
    </row>
    <row r="15" spans="1:4" ht="20.100000000000001" customHeight="1">
      <c r="A15" s="123">
        <v>11</v>
      </c>
      <c r="B15" s="124" t="s">
        <v>660</v>
      </c>
      <c r="C15" s="158" t="s">
        <v>915</v>
      </c>
      <c r="D15" s="158"/>
    </row>
    <row r="16" spans="1:4" ht="20.100000000000001" customHeight="1">
      <c r="A16" s="128">
        <v>12</v>
      </c>
      <c r="B16" s="124" t="s">
        <v>661</v>
      </c>
      <c r="C16" s="158"/>
      <c r="D16" s="158" t="s">
        <v>916</v>
      </c>
    </row>
    <row r="17" spans="1:4" ht="20.100000000000001" customHeight="1">
      <c r="A17" s="123">
        <v>13</v>
      </c>
      <c r="B17" s="124" t="s">
        <v>662</v>
      </c>
      <c r="C17" s="158"/>
      <c r="D17" s="158" t="s">
        <v>916</v>
      </c>
    </row>
    <row r="18" spans="1:4" ht="20.100000000000001" customHeight="1">
      <c r="A18" s="128">
        <v>14</v>
      </c>
      <c r="B18" s="124" t="s">
        <v>663</v>
      </c>
      <c r="C18" s="158"/>
      <c r="D18" s="158" t="s">
        <v>916</v>
      </c>
    </row>
    <row r="19" spans="1:4" ht="20.100000000000001" customHeight="1">
      <c r="A19" s="123">
        <v>15</v>
      </c>
      <c r="B19" s="124" t="s">
        <v>664</v>
      </c>
      <c r="C19" s="158" t="s">
        <v>915</v>
      </c>
      <c r="D19" s="158"/>
    </row>
    <row r="20" spans="1:4" ht="20.100000000000001" customHeight="1">
      <c r="A20" s="128">
        <v>16</v>
      </c>
      <c r="B20" s="124" t="s">
        <v>665</v>
      </c>
      <c r="C20" s="158" t="s">
        <v>915</v>
      </c>
      <c r="D20" s="158"/>
    </row>
    <row r="21" spans="1:4" ht="20.100000000000001" customHeight="1">
      <c r="A21" s="123">
        <v>17</v>
      </c>
      <c r="B21" s="124" t="s">
        <v>666</v>
      </c>
      <c r="C21" s="158"/>
      <c r="D21" s="158" t="s">
        <v>916</v>
      </c>
    </row>
    <row r="22" spans="1:4" ht="20.100000000000001" customHeight="1">
      <c r="A22" s="128">
        <v>18</v>
      </c>
      <c r="B22" s="124" t="s">
        <v>667</v>
      </c>
      <c r="C22" s="158"/>
      <c r="D22" s="158" t="s">
        <v>916</v>
      </c>
    </row>
    <row r="23" spans="1:4" ht="20.100000000000001" customHeight="1">
      <c r="A23" s="123">
        <v>19</v>
      </c>
      <c r="B23" s="124" t="s">
        <v>668</v>
      </c>
      <c r="C23" s="158" t="s">
        <v>915</v>
      </c>
      <c r="D23" s="158"/>
    </row>
    <row r="24" spans="1:4" ht="20.100000000000001" customHeight="1">
      <c r="A24" s="128">
        <v>20</v>
      </c>
      <c r="B24" s="124" t="s">
        <v>669</v>
      </c>
      <c r="C24" s="158" t="s">
        <v>915</v>
      </c>
      <c r="D24" s="158"/>
    </row>
    <row r="25" spans="1:4" ht="20.100000000000001" customHeight="1">
      <c r="A25" s="123">
        <v>21</v>
      </c>
      <c r="B25" s="124" t="s">
        <v>670</v>
      </c>
      <c r="C25" s="158" t="s">
        <v>915</v>
      </c>
      <c r="D25" s="158"/>
    </row>
    <row r="26" spans="1:4" ht="20.100000000000001" customHeight="1">
      <c r="A26" s="128">
        <v>22</v>
      </c>
      <c r="B26" s="124" t="s">
        <v>671</v>
      </c>
      <c r="C26" s="158" t="s">
        <v>915</v>
      </c>
      <c r="D26" s="158"/>
    </row>
    <row r="27" spans="1:4" ht="20.100000000000001" customHeight="1">
      <c r="A27" s="123">
        <v>23</v>
      </c>
      <c r="B27" s="124" t="s">
        <v>672</v>
      </c>
      <c r="C27" s="158" t="s">
        <v>915</v>
      </c>
      <c r="D27" s="158"/>
    </row>
    <row r="28" spans="1:4" ht="20.100000000000001" customHeight="1">
      <c r="A28" s="128">
        <v>24</v>
      </c>
      <c r="B28" s="124" t="s">
        <v>674</v>
      </c>
      <c r="C28" s="158" t="s">
        <v>915</v>
      </c>
      <c r="D28" s="158"/>
    </row>
    <row r="29" spans="1:4" ht="20.100000000000001" customHeight="1">
      <c r="A29" s="123">
        <v>25</v>
      </c>
      <c r="B29" s="124" t="s">
        <v>675</v>
      </c>
      <c r="C29" s="158" t="s">
        <v>915</v>
      </c>
      <c r="D29" s="158"/>
    </row>
    <row r="30" spans="1:4" ht="20.100000000000001" customHeight="1">
      <c r="A30" s="128">
        <v>26</v>
      </c>
      <c r="B30" s="124" t="s">
        <v>676</v>
      </c>
      <c r="C30" s="158" t="s">
        <v>915</v>
      </c>
      <c r="D30" s="158"/>
    </row>
    <row r="31" spans="1:4" ht="20.100000000000001" customHeight="1">
      <c r="A31" s="123">
        <v>27</v>
      </c>
      <c r="B31" s="124" t="s">
        <v>677</v>
      </c>
      <c r="C31" s="158" t="s">
        <v>915</v>
      </c>
      <c r="D31" s="158"/>
    </row>
    <row r="32" spans="1:4" ht="20.100000000000001" customHeight="1">
      <c r="A32" s="128">
        <v>28</v>
      </c>
      <c r="B32" s="124" t="s">
        <v>678</v>
      </c>
      <c r="C32" s="158" t="s">
        <v>915</v>
      </c>
      <c r="D32" s="158"/>
    </row>
    <row r="33" spans="1:4" ht="20.100000000000001" customHeight="1">
      <c r="A33" s="123">
        <v>29</v>
      </c>
      <c r="B33" s="124" t="s">
        <v>679</v>
      </c>
      <c r="C33" s="158" t="s">
        <v>915</v>
      </c>
      <c r="D33" s="158"/>
    </row>
    <row r="34" spans="1:4" ht="20.100000000000001" customHeight="1">
      <c r="A34" s="128">
        <v>30</v>
      </c>
      <c r="B34" s="124" t="s">
        <v>680</v>
      </c>
      <c r="C34" s="158" t="s">
        <v>915</v>
      </c>
      <c r="D34" s="158"/>
    </row>
    <row r="35" spans="1:4" ht="20.100000000000001" customHeight="1">
      <c r="A35" s="123">
        <v>31</v>
      </c>
      <c r="B35" s="124" t="s">
        <v>681</v>
      </c>
      <c r="C35" s="158" t="s">
        <v>915</v>
      </c>
      <c r="D35" s="158"/>
    </row>
    <row r="36" spans="1:4" ht="20.100000000000001" customHeight="1">
      <c r="A36" s="128">
        <v>32</v>
      </c>
      <c r="B36" s="124" t="s">
        <v>682</v>
      </c>
      <c r="C36" s="158" t="s">
        <v>915</v>
      </c>
      <c r="D36" s="158"/>
    </row>
    <row r="37" spans="1:4" ht="20.100000000000001" customHeight="1">
      <c r="A37" s="123">
        <v>33</v>
      </c>
      <c r="B37" s="124" t="s">
        <v>683</v>
      </c>
      <c r="C37" s="158" t="s">
        <v>915</v>
      </c>
      <c r="D37" s="158"/>
    </row>
    <row r="38" spans="1:4" ht="20.100000000000001" customHeight="1">
      <c r="A38" s="128">
        <v>34</v>
      </c>
      <c r="B38" s="124" t="s">
        <v>684</v>
      </c>
      <c r="C38" s="158" t="s">
        <v>915</v>
      </c>
      <c r="D38" s="158"/>
    </row>
    <row r="39" spans="1:4" ht="20.100000000000001" customHeight="1">
      <c r="A39" s="123">
        <v>35</v>
      </c>
      <c r="B39" s="124" t="s">
        <v>685</v>
      </c>
      <c r="C39" s="158" t="s">
        <v>915</v>
      </c>
      <c r="D39" s="158"/>
    </row>
    <row r="40" spans="1:4" ht="20.100000000000001" customHeight="1">
      <c r="A40" s="128">
        <v>36</v>
      </c>
      <c r="B40" s="124" t="s">
        <v>686</v>
      </c>
      <c r="C40" s="158" t="s">
        <v>915</v>
      </c>
      <c r="D40" s="158"/>
    </row>
    <row r="41" spans="1:4" ht="20.100000000000001" customHeight="1">
      <c r="A41" s="123">
        <v>37</v>
      </c>
      <c r="B41" s="124" t="s">
        <v>687</v>
      </c>
      <c r="C41" s="158" t="s">
        <v>915</v>
      </c>
      <c r="D41" s="158"/>
    </row>
    <row r="42" spans="1:4" ht="20.100000000000001" customHeight="1">
      <c r="A42" s="128">
        <v>38</v>
      </c>
      <c r="B42" s="124" t="s">
        <v>688</v>
      </c>
      <c r="C42" s="158" t="s">
        <v>915</v>
      </c>
      <c r="D42" s="158"/>
    </row>
    <row r="43" spans="1:4" ht="20.100000000000001" customHeight="1">
      <c r="A43" s="123">
        <v>39</v>
      </c>
      <c r="B43" s="124" t="s">
        <v>689</v>
      </c>
      <c r="C43" s="158" t="s">
        <v>915</v>
      </c>
      <c r="D43" s="158"/>
    </row>
    <row r="44" spans="1:4" ht="20.100000000000001" customHeight="1">
      <c r="A44" s="128">
        <v>40</v>
      </c>
      <c r="B44" s="124" t="s">
        <v>690</v>
      </c>
      <c r="C44" s="158"/>
      <c r="D44" s="158" t="s">
        <v>916</v>
      </c>
    </row>
    <row r="45" spans="1:4" ht="20.100000000000001" customHeight="1">
      <c r="A45" s="123">
        <v>41</v>
      </c>
      <c r="B45" s="124" t="s">
        <v>691</v>
      </c>
      <c r="C45" s="158"/>
      <c r="D45" s="158" t="s">
        <v>916</v>
      </c>
    </row>
    <row r="46" spans="1:4" ht="20.100000000000001" customHeight="1">
      <c r="A46" s="128">
        <v>42</v>
      </c>
      <c r="B46" s="124" t="s">
        <v>692</v>
      </c>
      <c r="C46" s="158" t="s">
        <v>915</v>
      </c>
      <c r="D46" s="158"/>
    </row>
    <row r="47" spans="1:4" ht="20.100000000000001" customHeight="1">
      <c r="A47" s="123">
        <v>43</v>
      </c>
      <c r="B47" s="124" t="s">
        <v>693</v>
      </c>
      <c r="C47" s="158"/>
      <c r="D47" s="158" t="s">
        <v>916</v>
      </c>
    </row>
    <row r="48" spans="1:4" ht="20.100000000000001" customHeight="1">
      <c r="A48" s="128">
        <v>44</v>
      </c>
      <c r="B48" s="124" t="s">
        <v>694</v>
      </c>
      <c r="C48" s="158"/>
      <c r="D48" s="158" t="s">
        <v>916</v>
      </c>
    </row>
    <row r="49" spans="1:4" ht="20.100000000000001" customHeight="1">
      <c r="A49" s="123">
        <v>45</v>
      </c>
      <c r="B49" s="124" t="s">
        <v>695</v>
      </c>
      <c r="C49" s="158" t="s">
        <v>915</v>
      </c>
      <c r="D49" s="158"/>
    </row>
    <row r="50" spans="1:4" ht="20.100000000000001" customHeight="1">
      <c r="A50" s="128">
        <v>46</v>
      </c>
      <c r="B50" s="124" t="s">
        <v>696</v>
      </c>
      <c r="C50" s="158"/>
      <c r="D50" s="158" t="s">
        <v>916</v>
      </c>
    </row>
    <row r="51" spans="1:4" ht="20.100000000000001" customHeight="1">
      <c r="A51" s="123">
        <v>47</v>
      </c>
      <c r="B51" s="124" t="s">
        <v>697</v>
      </c>
      <c r="C51" s="158" t="s">
        <v>915</v>
      </c>
      <c r="D51" s="158"/>
    </row>
    <row r="52" spans="1:4" ht="20.100000000000001" customHeight="1">
      <c r="A52" s="128">
        <v>48</v>
      </c>
      <c r="B52" s="124" t="s">
        <v>698</v>
      </c>
      <c r="C52" s="158"/>
      <c r="D52" s="158" t="s">
        <v>916</v>
      </c>
    </row>
    <row r="53" spans="1:4" ht="20.100000000000001" customHeight="1">
      <c r="A53" s="123">
        <v>49</v>
      </c>
      <c r="B53" s="124" t="s">
        <v>699</v>
      </c>
      <c r="C53" s="158" t="s">
        <v>915</v>
      </c>
      <c r="D53" s="158"/>
    </row>
    <row r="54" spans="1:4" ht="20.100000000000001" customHeight="1">
      <c r="A54" s="128">
        <v>50</v>
      </c>
      <c r="B54" s="124" t="s">
        <v>700</v>
      </c>
      <c r="C54" s="158" t="s">
        <v>915</v>
      </c>
      <c r="D54" s="158"/>
    </row>
    <row r="55" spans="1:4" ht="20.100000000000001" customHeight="1">
      <c r="A55" s="123">
        <v>51</v>
      </c>
      <c r="B55" s="124" t="s">
        <v>701</v>
      </c>
      <c r="C55" s="158" t="s">
        <v>915</v>
      </c>
      <c r="D55" s="158"/>
    </row>
    <row r="56" spans="1:4" ht="20.100000000000001" customHeight="1">
      <c r="A56" s="128">
        <v>52</v>
      </c>
      <c r="B56" s="124" t="s">
        <v>702</v>
      </c>
      <c r="C56" s="158"/>
      <c r="D56" s="158" t="s">
        <v>916</v>
      </c>
    </row>
    <row r="57" spans="1:4" ht="20.100000000000001" customHeight="1">
      <c r="A57" s="123">
        <v>53</v>
      </c>
      <c r="B57" s="124" t="s">
        <v>703</v>
      </c>
      <c r="C57" s="158"/>
      <c r="D57" s="158" t="s">
        <v>916</v>
      </c>
    </row>
    <row r="58" spans="1:4" ht="20.100000000000001" customHeight="1">
      <c r="A58" s="128">
        <v>54</v>
      </c>
      <c r="B58" s="124" t="s">
        <v>704</v>
      </c>
      <c r="C58" s="158"/>
      <c r="D58" s="158" t="s">
        <v>916</v>
      </c>
    </row>
    <row r="59" spans="1:4" ht="20.100000000000001" customHeight="1">
      <c r="A59" s="123">
        <v>55</v>
      </c>
      <c r="B59" s="124" t="s">
        <v>705</v>
      </c>
      <c r="C59" s="158"/>
      <c r="D59" s="158" t="s">
        <v>916</v>
      </c>
    </row>
    <row r="60" spans="1:4" ht="20.100000000000001" customHeight="1">
      <c r="A60" s="128">
        <v>56</v>
      </c>
      <c r="B60" s="124" t="s">
        <v>706</v>
      </c>
      <c r="C60" s="158" t="s">
        <v>915</v>
      </c>
      <c r="D60" s="158"/>
    </row>
    <row r="61" spans="1:4" ht="20.100000000000001" customHeight="1">
      <c r="A61" s="123">
        <v>57</v>
      </c>
      <c r="B61" s="124" t="s">
        <v>707</v>
      </c>
      <c r="C61" s="158"/>
      <c r="D61" s="158" t="s">
        <v>916</v>
      </c>
    </row>
    <row r="62" spans="1:4" ht="20.100000000000001" customHeight="1">
      <c r="A62" s="128">
        <v>58</v>
      </c>
      <c r="B62" s="124" t="s">
        <v>708</v>
      </c>
      <c r="C62" s="158" t="s">
        <v>915</v>
      </c>
      <c r="D62" s="158"/>
    </row>
    <row r="63" spans="1:4" ht="20.100000000000001" customHeight="1">
      <c r="A63" s="123">
        <v>59</v>
      </c>
      <c r="B63" s="124" t="s">
        <v>709</v>
      </c>
      <c r="C63" s="158"/>
      <c r="D63" s="158" t="s">
        <v>916</v>
      </c>
    </row>
    <row r="64" spans="1:4" ht="20.100000000000001" customHeight="1">
      <c r="A64" s="128">
        <v>60</v>
      </c>
      <c r="B64" s="124" t="s">
        <v>710</v>
      </c>
      <c r="C64" s="158" t="s">
        <v>915</v>
      </c>
      <c r="D64" s="158"/>
    </row>
    <row r="65" spans="1:4" ht="20.100000000000001" customHeight="1">
      <c r="A65" s="123">
        <v>61</v>
      </c>
      <c r="B65" s="124" t="s">
        <v>711</v>
      </c>
      <c r="C65" s="158"/>
      <c r="D65" s="158" t="s">
        <v>916</v>
      </c>
    </row>
    <row r="66" spans="1:4" ht="20.100000000000001" customHeight="1">
      <c r="A66" s="128">
        <v>62</v>
      </c>
      <c r="B66" s="124" t="s">
        <v>712</v>
      </c>
      <c r="C66" s="158" t="s">
        <v>915</v>
      </c>
      <c r="D66" s="158"/>
    </row>
    <row r="67" spans="1:4" ht="20.100000000000001" customHeight="1">
      <c r="A67" s="123">
        <v>63</v>
      </c>
      <c r="B67" s="124" t="s">
        <v>713</v>
      </c>
      <c r="C67" s="158"/>
      <c r="D67" s="158" t="s">
        <v>916</v>
      </c>
    </row>
    <row r="68" spans="1:4" ht="20.100000000000001" customHeight="1">
      <c r="A68" s="128">
        <v>64</v>
      </c>
      <c r="B68" s="124" t="s">
        <v>714</v>
      </c>
      <c r="C68" s="158" t="s">
        <v>915</v>
      </c>
      <c r="D68" s="158"/>
    </row>
    <row r="69" spans="1:4" ht="20.100000000000001" customHeight="1">
      <c r="A69" s="123">
        <v>65</v>
      </c>
      <c r="B69" s="124" t="s">
        <v>715</v>
      </c>
      <c r="C69" s="158"/>
      <c r="D69" s="158" t="s">
        <v>916</v>
      </c>
    </row>
    <row r="70" spans="1:4" ht="20.100000000000001" customHeight="1">
      <c r="A70" s="128">
        <v>66</v>
      </c>
      <c r="B70" s="124" t="s">
        <v>716</v>
      </c>
      <c r="C70" s="158" t="s">
        <v>915</v>
      </c>
      <c r="D70" s="158"/>
    </row>
    <row r="71" spans="1:4" ht="20.100000000000001" customHeight="1">
      <c r="A71" s="123">
        <v>67</v>
      </c>
      <c r="B71" s="124" t="s">
        <v>717</v>
      </c>
      <c r="C71" s="158" t="s">
        <v>915</v>
      </c>
      <c r="D71" s="158"/>
    </row>
    <row r="72" spans="1:4" ht="20.100000000000001" customHeight="1">
      <c r="A72" s="128">
        <v>68</v>
      </c>
      <c r="B72" s="124" t="s">
        <v>718</v>
      </c>
      <c r="C72" s="158" t="s">
        <v>915</v>
      </c>
      <c r="D72" s="158"/>
    </row>
    <row r="73" spans="1:4" ht="20.100000000000001" customHeight="1">
      <c r="A73" s="123">
        <v>69</v>
      </c>
      <c r="B73" s="124" t="s">
        <v>719</v>
      </c>
      <c r="C73" s="158" t="s">
        <v>915</v>
      </c>
      <c r="D73" s="158"/>
    </row>
    <row r="74" spans="1:4" ht="20.100000000000001" customHeight="1">
      <c r="A74" s="128">
        <v>70</v>
      </c>
      <c r="B74" s="124" t="s">
        <v>720</v>
      </c>
      <c r="C74" s="158"/>
      <c r="D74" s="158" t="s">
        <v>916</v>
      </c>
    </row>
    <row r="75" spans="1:4" ht="20.100000000000001" customHeight="1">
      <c r="A75" s="123">
        <v>71</v>
      </c>
      <c r="B75" s="124" t="s">
        <v>721</v>
      </c>
      <c r="C75" s="158" t="s">
        <v>915</v>
      </c>
      <c r="D75" s="158"/>
    </row>
    <row r="76" spans="1:4" ht="20.100000000000001" customHeight="1">
      <c r="A76" s="128">
        <v>72</v>
      </c>
      <c r="B76" s="124" t="s">
        <v>722</v>
      </c>
      <c r="C76" s="158" t="s">
        <v>915</v>
      </c>
      <c r="D76" s="158"/>
    </row>
    <row r="77" spans="1:4" ht="20.100000000000001" customHeight="1">
      <c r="A77" s="123">
        <v>73</v>
      </c>
      <c r="B77" s="124" t="s">
        <v>723</v>
      </c>
      <c r="C77" s="158" t="s">
        <v>915</v>
      </c>
      <c r="D77" s="158"/>
    </row>
    <row r="78" spans="1:4" ht="20.100000000000001" customHeight="1">
      <c r="A78" s="128">
        <v>74</v>
      </c>
      <c r="B78" s="124" t="s">
        <v>724</v>
      </c>
      <c r="C78" s="158" t="s">
        <v>915</v>
      </c>
      <c r="D78" s="158"/>
    </row>
    <row r="79" spans="1:4" ht="20.100000000000001" customHeight="1">
      <c r="A79" s="123">
        <v>75</v>
      </c>
      <c r="B79" s="124" t="s">
        <v>725</v>
      </c>
      <c r="C79" s="158" t="s">
        <v>915</v>
      </c>
      <c r="D79" s="158"/>
    </row>
    <row r="80" spans="1:4" ht="20.100000000000001" customHeight="1">
      <c r="A80" s="128">
        <v>76</v>
      </c>
      <c r="B80" s="124" t="s">
        <v>726</v>
      </c>
      <c r="C80" s="158" t="s">
        <v>915</v>
      </c>
      <c r="D80" s="158"/>
    </row>
    <row r="81" spans="1:4" ht="20.100000000000001" customHeight="1">
      <c r="A81" s="123">
        <v>77</v>
      </c>
      <c r="B81" s="124" t="s">
        <v>727</v>
      </c>
      <c r="C81" s="158"/>
      <c r="D81" s="158" t="s">
        <v>916</v>
      </c>
    </row>
    <row r="82" spans="1:4" ht="20.100000000000001" customHeight="1">
      <c r="A82" s="128">
        <v>78</v>
      </c>
      <c r="B82" s="124" t="s">
        <v>728</v>
      </c>
      <c r="C82" s="158"/>
      <c r="D82" s="158" t="s">
        <v>916</v>
      </c>
    </row>
    <row r="83" spans="1:4" ht="20.100000000000001" customHeight="1">
      <c r="A83" s="123">
        <v>79</v>
      </c>
      <c r="B83" s="124" t="s">
        <v>729</v>
      </c>
      <c r="C83" s="158" t="s">
        <v>915</v>
      </c>
      <c r="D83" s="158"/>
    </row>
    <row r="84" spans="1:4" ht="20.100000000000001" customHeight="1">
      <c r="A84" s="128">
        <v>80</v>
      </c>
      <c r="B84" s="124" t="s">
        <v>730</v>
      </c>
      <c r="C84" s="158"/>
      <c r="D84" s="158" t="s">
        <v>916</v>
      </c>
    </row>
    <row r="85" spans="1:4" ht="20.100000000000001" customHeight="1">
      <c r="A85" s="123">
        <v>81</v>
      </c>
      <c r="B85" s="124" t="s">
        <v>731</v>
      </c>
      <c r="C85" s="158"/>
      <c r="D85" s="158" t="s">
        <v>916</v>
      </c>
    </row>
    <row r="86" spans="1:4" ht="20.100000000000001" customHeight="1">
      <c r="A86" s="128">
        <v>82</v>
      </c>
      <c r="B86" s="124" t="s">
        <v>732</v>
      </c>
      <c r="C86" s="158" t="s">
        <v>915</v>
      </c>
      <c r="D86" s="158"/>
    </row>
    <row r="87" spans="1:4" ht="20.100000000000001" customHeight="1">
      <c r="A87" s="123">
        <v>83</v>
      </c>
      <c r="B87" s="124" t="s">
        <v>733</v>
      </c>
      <c r="C87" s="158"/>
      <c r="D87" s="158" t="s">
        <v>916</v>
      </c>
    </row>
    <row r="88" spans="1:4" ht="20.100000000000001" customHeight="1">
      <c r="A88" s="128">
        <v>84</v>
      </c>
      <c r="B88" s="124" t="s">
        <v>734</v>
      </c>
      <c r="C88" s="158" t="s">
        <v>915</v>
      </c>
      <c r="D88" s="158"/>
    </row>
    <row r="89" spans="1:4" ht="20.100000000000001" customHeight="1">
      <c r="A89" s="123">
        <v>85</v>
      </c>
      <c r="B89" s="124" t="s">
        <v>735</v>
      </c>
      <c r="C89" s="158" t="s">
        <v>915</v>
      </c>
      <c r="D89" s="158"/>
    </row>
    <row r="90" spans="1:4" ht="20.100000000000001" customHeight="1">
      <c r="A90" s="128">
        <v>86</v>
      </c>
      <c r="B90" s="124" t="s">
        <v>736</v>
      </c>
      <c r="C90" s="158"/>
      <c r="D90" s="158" t="s">
        <v>916</v>
      </c>
    </row>
    <row r="91" spans="1:4" ht="20.100000000000001" customHeight="1">
      <c r="A91" s="123">
        <v>87</v>
      </c>
      <c r="B91" s="124" t="s">
        <v>737</v>
      </c>
      <c r="C91" s="158"/>
      <c r="D91" s="158" t="s">
        <v>916</v>
      </c>
    </row>
    <row r="92" spans="1:4" ht="20.100000000000001" customHeight="1">
      <c r="A92" s="128">
        <v>88</v>
      </c>
      <c r="B92" s="124" t="s">
        <v>738</v>
      </c>
      <c r="C92" s="158" t="s">
        <v>915</v>
      </c>
      <c r="D92" s="158"/>
    </row>
    <row r="93" spans="1:4" ht="20.100000000000001" customHeight="1">
      <c r="A93" s="123">
        <v>89</v>
      </c>
      <c r="B93" s="124" t="s">
        <v>739</v>
      </c>
      <c r="C93" s="158" t="s">
        <v>915</v>
      </c>
      <c r="D93" s="158"/>
    </row>
    <row r="94" spans="1:4" ht="20.100000000000001" customHeight="1">
      <c r="A94" s="128">
        <v>90</v>
      </c>
      <c r="B94" s="124" t="s">
        <v>740</v>
      </c>
      <c r="C94" s="158" t="s">
        <v>915</v>
      </c>
      <c r="D94" s="158"/>
    </row>
    <row r="95" spans="1:4" ht="20.100000000000001" customHeight="1">
      <c r="A95" s="123">
        <v>91</v>
      </c>
      <c r="B95" s="124" t="s">
        <v>741</v>
      </c>
      <c r="C95" s="158" t="s">
        <v>915</v>
      </c>
      <c r="D95" s="158"/>
    </row>
    <row r="96" spans="1:4" ht="20.100000000000001" customHeight="1">
      <c r="A96" s="128">
        <v>92</v>
      </c>
      <c r="B96" s="124" t="s">
        <v>742</v>
      </c>
      <c r="C96" s="158" t="s">
        <v>915</v>
      </c>
      <c r="D96" s="158"/>
    </row>
    <row r="97" spans="1:4" ht="20.100000000000001" customHeight="1">
      <c r="A97" s="123">
        <v>93</v>
      </c>
      <c r="B97" s="124" t="s">
        <v>743</v>
      </c>
      <c r="C97" s="158" t="s">
        <v>915</v>
      </c>
      <c r="D97" s="158"/>
    </row>
    <row r="98" spans="1:4" ht="20.100000000000001" customHeight="1">
      <c r="A98" s="128">
        <v>94</v>
      </c>
      <c r="B98" s="124" t="s">
        <v>744</v>
      </c>
      <c r="C98" s="158"/>
      <c r="D98" s="158" t="s">
        <v>916</v>
      </c>
    </row>
    <row r="99" spans="1:4" ht="20.100000000000001" customHeight="1">
      <c r="A99" s="123">
        <v>95</v>
      </c>
      <c r="B99" s="124" t="s">
        <v>745</v>
      </c>
      <c r="C99" s="158" t="s">
        <v>915</v>
      </c>
      <c r="D99" s="158"/>
    </row>
    <row r="100" spans="1:4" ht="20.100000000000001" customHeight="1">
      <c r="A100" s="128">
        <v>96</v>
      </c>
      <c r="B100" s="124" t="s">
        <v>746</v>
      </c>
      <c r="C100" s="158" t="s">
        <v>915</v>
      </c>
      <c r="D100" s="158"/>
    </row>
    <row r="101" spans="1:4" ht="20.100000000000001" customHeight="1">
      <c r="A101" s="123">
        <v>97</v>
      </c>
      <c r="B101" s="124" t="s">
        <v>747</v>
      </c>
      <c r="C101" s="158" t="s">
        <v>915</v>
      </c>
      <c r="D101" s="158"/>
    </row>
    <row r="102" spans="1:4" ht="20.100000000000001" customHeight="1">
      <c r="A102" s="128">
        <v>98</v>
      </c>
      <c r="B102" s="124" t="s">
        <v>748</v>
      </c>
      <c r="C102" s="158" t="s">
        <v>915</v>
      </c>
      <c r="D102" s="158"/>
    </row>
    <row r="103" spans="1:4" ht="20.100000000000001" customHeight="1">
      <c r="A103" s="123">
        <v>99</v>
      </c>
      <c r="B103" s="124" t="s">
        <v>749</v>
      </c>
      <c r="C103" s="158"/>
      <c r="D103" s="158" t="s">
        <v>916</v>
      </c>
    </row>
    <row r="104" spans="1:4" ht="20.100000000000001" customHeight="1">
      <c r="A104" s="128">
        <v>100</v>
      </c>
      <c r="B104" s="124" t="s">
        <v>750</v>
      </c>
      <c r="C104" s="158"/>
      <c r="D104" s="158" t="s">
        <v>916</v>
      </c>
    </row>
    <row r="105" spans="1:4" ht="20.100000000000001" customHeight="1">
      <c r="A105" s="123">
        <v>101</v>
      </c>
      <c r="B105" s="124" t="s">
        <v>751</v>
      </c>
      <c r="C105" s="158"/>
      <c r="D105" s="158" t="s">
        <v>916</v>
      </c>
    </row>
    <row r="106" spans="1:4" ht="20.100000000000001" customHeight="1">
      <c r="A106" s="128">
        <v>102</v>
      </c>
      <c r="B106" s="124" t="s">
        <v>752</v>
      </c>
      <c r="C106" s="158"/>
      <c r="D106" s="158" t="s">
        <v>916</v>
      </c>
    </row>
    <row r="107" spans="1:4" ht="20.100000000000001" customHeight="1">
      <c r="A107" s="123">
        <v>103</v>
      </c>
      <c r="B107" s="124" t="s">
        <v>753</v>
      </c>
      <c r="C107" s="158" t="s">
        <v>915</v>
      </c>
      <c r="D107" s="158"/>
    </row>
    <row r="108" spans="1:4" ht="20.100000000000001" customHeight="1">
      <c r="A108" s="128">
        <v>104</v>
      </c>
      <c r="B108" s="124" t="s">
        <v>754</v>
      </c>
      <c r="C108" s="158"/>
      <c r="D108" s="158" t="s">
        <v>916</v>
      </c>
    </row>
    <row r="109" spans="1:4" ht="20.100000000000001" customHeight="1">
      <c r="A109" s="123">
        <v>105</v>
      </c>
      <c r="B109" s="124" t="s">
        <v>755</v>
      </c>
      <c r="C109" s="158"/>
      <c r="D109" s="158" t="s">
        <v>916</v>
      </c>
    </row>
    <row r="110" spans="1:4" ht="20.100000000000001" customHeight="1">
      <c r="A110" s="128">
        <v>106</v>
      </c>
      <c r="B110" s="124" t="s">
        <v>756</v>
      </c>
      <c r="C110" s="158" t="s">
        <v>915</v>
      </c>
      <c r="D110" s="158"/>
    </row>
    <row r="111" spans="1:4" ht="20.100000000000001" customHeight="1">
      <c r="A111" s="123">
        <v>107</v>
      </c>
      <c r="B111" s="124" t="s">
        <v>757</v>
      </c>
      <c r="C111" s="158"/>
      <c r="D111" s="158" t="s">
        <v>916</v>
      </c>
    </row>
    <row r="112" spans="1:4" ht="20.100000000000001" customHeight="1">
      <c r="A112" s="128">
        <v>108</v>
      </c>
      <c r="B112" s="124" t="s">
        <v>758</v>
      </c>
      <c r="C112" s="158" t="s">
        <v>915</v>
      </c>
      <c r="D112" s="158"/>
    </row>
    <row r="113" spans="1:4" ht="20.100000000000001" customHeight="1">
      <c r="A113" s="123">
        <v>109</v>
      </c>
      <c r="B113" s="124" t="s">
        <v>759</v>
      </c>
      <c r="C113" s="158"/>
      <c r="D113" s="158" t="s">
        <v>916</v>
      </c>
    </row>
    <row r="114" spans="1:4" ht="20.100000000000001" customHeight="1">
      <c r="A114" s="128">
        <v>110</v>
      </c>
      <c r="B114" s="124" t="s">
        <v>760</v>
      </c>
      <c r="C114" s="158" t="s">
        <v>915</v>
      </c>
      <c r="D114" s="158"/>
    </row>
    <row r="115" spans="1:4" ht="20.100000000000001" customHeight="1">
      <c r="A115" s="123">
        <v>111</v>
      </c>
      <c r="B115" s="124" t="s">
        <v>761</v>
      </c>
      <c r="C115" s="158"/>
      <c r="D115" s="158" t="s">
        <v>916</v>
      </c>
    </row>
    <row r="116" spans="1:4" ht="20.100000000000001" customHeight="1">
      <c r="A116" s="128">
        <v>112</v>
      </c>
      <c r="B116" s="124" t="s">
        <v>762</v>
      </c>
      <c r="C116" s="158" t="s">
        <v>915</v>
      </c>
      <c r="D116" s="158"/>
    </row>
    <row r="117" spans="1:4" ht="20.100000000000001" customHeight="1">
      <c r="A117" s="123">
        <v>113</v>
      </c>
      <c r="B117" s="124" t="s">
        <v>763</v>
      </c>
      <c r="C117" s="158"/>
      <c r="D117" s="158" t="s">
        <v>916</v>
      </c>
    </row>
    <row r="118" spans="1:4" ht="20.100000000000001" customHeight="1">
      <c r="A118" s="128">
        <v>114</v>
      </c>
      <c r="B118" s="124" t="s">
        <v>764</v>
      </c>
      <c r="C118" s="158"/>
      <c r="D118" s="158" t="s">
        <v>916</v>
      </c>
    </row>
    <row r="119" spans="1:4" ht="20.100000000000001" customHeight="1">
      <c r="A119" s="123">
        <v>115</v>
      </c>
      <c r="B119" s="124" t="s">
        <v>765</v>
      </c>
      <c r="C119" s="158" t="s">
        <v>915</v>
      </c>
      <c r="D119" s="158"/>
    </row>
    <row r="120" spans="1:4" ht="20.100000000000001" customHeight="1">
      <c r="A120" s="128">
        <v>116</v>
      </c>
      <c r="B120" s="124" t="s">
        <v>766</v>
      </c>
      <c r="C120" s="158" t="s">
        <v>915</v>
      </c>
      <c r="D120" s="158"/>
    </row>
    <row r="121" spans="1:4" ht="20.100000000000001" customHeight="1">
      <c r="A121" s="123">
        <v>117</v>
      </c>
      <c r="B121" s="124" t="s">
        <v>767</v>
      </c>
      <c r="C121" s="158" t="s">
        <v>915</v>
      </c>
      <c r="D121" s="158"/>
    </row>
    <row r="122" spans="1:4" ht="20.100000000000001" customHeight="1">
      <c r="A122" s="128">
        <v>118</v>
      </c>
      <c r="B122" s="124" t="s">
        <v>768</v>
      </c>
      <c r="C122" s="158" t="s">
        <v>915</v>
      </c>
      <c r="D122" s="158"/>
    </row>
    <row r="123" spans="1:4" ht="20.100000000000001" customHeight="1">
      <c r="A123" s="123">
        <v>119</v>
      </c>
      <c r="B123" s="124" t="s">
        <v>769</v>
      </c>
      <c r="C123" s="158" t="s">
        <v>915</v>
      </c>
      <c r="D123" s="158"/>
    </row>
    <row r="124" spans="1:4" ht="20.100000000000001" customHeight="1">
      <c r="A124" s="128">
        <v>120</v>
      </c>
      <c r="B124" s="124" t="s">
        <v>770</v>
      </c>
      <c r="C124" s="158" t="s">
        <v>915</v>
      </c>
      <c r="D124" s="158"/>
    </row>
    <row r="125" spans="1:4" ht="20.100000000000001" customHeight="1">
      <c r="A125" s="123">
        <v>121</v>
      </c>
      <c r="B125" s="124" t="s">
        <v>771</v>
      </c>
      <c r="C125" s="158" t="s">
        <v>915</v>
      </c>
      <c r="D125" s="158"/>
    </row>
    <row r="126" spans="1:4" ht="20.100000000000001" customHeight="1">
      <c r="A126" s="128">
        <v>122</v>
      </c>
      <c r="B126" s="124" t="s">
        <v>772</v>
      </c>
      <c r="C126" s="158" t="s">
        <v>915</v>
      </c>
      <c r="D126" s="158"/>
    </row>
    <row r="127" spans="1:4" ht="20.100000000000001" customHeight="1">
      <c r="A127" s="123">
        <v>123</v>
      </c>
      <c r="B127" s="124" t="s">
        <v>773</v>
      </c>
      <c r="C127" s="158" t="s">
        <v>915</v>
      </c>
      <c r="D127" s="158"/>
    </row>
    <row r="128" spans="1:4" ht="20.100000000000001" customHeight="1">
      <c r="A128" s="128">
        <v>124</v>
      </c>
      <c r="B128" s="124" t="s">
        <v>774</v>
      </c>
      <c r="C128" s="158" t="s">
        <v>915</v>
      </c>
      <c r="D128" s="158"/>
    </row>
  </sheetData>
  <autoFilter ref="A4:D128"/>
  <mergeCells count="1">
    <mergeCell ref="A1:D3"/>
  </mergeCells>
  <phoneticPr fontId="144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opLeftCell="B1" workbookViewId="0">
      <pane ySplit="4" topLeftCell="A59" activePane="bottomLeft" state="frozen"/>
      <selection pane="bottomLeft" activeCell="E82" sqref="E82"/>
    </sheetView>
  </sheetViews>
  <sheetFormatPr defaultColWidth="9" defaultRowHeight="13.5"/>
  <cols>
    <col min="1" max="1" width="4" style="134" customWidth="1"/>
    <col min="2" max="2" width="32.125" style="135" customWidth="1"/>
    <col min="3" max="3" width="12.75" style="136" customWidth="1"/>
    <col min="4" max="4" width="10.5" style="137" customWidth="1"/>
    <col min="5" max="5" width="17.375" style="114" customWidth="1"/>
    <col min="6" max="6" width="10.625" style="114"/>
    <col min="7" max="7" width="9" style="114"/>
    <col min="8" max="8" width="15.5" style="114" customWidth="1"/>
    <col min="9" max="9" width="9.375" style="137"/>
    <col min="10" max="10" width="9" style="114"/>
    <col min="11" max="11" width="10.875" style="136" customWidth="1"/>
    <col min="12" max="12" width="9.375" style="137"/>
    <col min="13" max="13" width="6.875" style="114" customWidth="1"/>
    <col min="14" max="14" width="9" style="114"/>
    <col min="15" max="15" width="9.375" style="137"/>
    <col min="16" max="16" width="15.125" style="137" customWidth="1"/>
    <col min="17" max="16384" width="9" style="114"/>
  </cols>
  <sheetData>
    <row r="1" spans="1:16">
      <c r="A1" s="621" t="s">
        <v>917</v>
      </c>
      <c r="B1" s="622"/>
      <c r="C1" s="623"/>
      <c r="D1" s="624"/>
      <c r="E1" s="625"/>
      <c r="F1" s="625"/>
      <c r="G1" s="625"/>
      <c r="H1" s="625"/>
      <c r="I1" s="624"/>
      <c r="J1" s="625"/>
      <c r="K1" s="623"/>
      <c r="L1" s="624"/>
      <c r="M1" s="625"/>
      <c r="N1" s="625"/>
      <c r="O1" s="624"/>
      <c r="P1" s="624"/>
    </row>
    <row r="2" spans="1:16">
      <c r="A2" s="626"/>
      <c r="B2" s="622"/>
      <c r="C2" s="623"/>
      <c r="D2" s="624"/>
      <c r="E2" s="625"/>
      <c r="F2" s="625"/>
      <c r="G2" s="625"/>
      <c r="H2" s="625"/>
      <c r="I2" s="624"/>
      <c r="J2" s="625"/>
      <c r="K2" s="623"/>
      <c r="L2" s="624"/>
      <c r="M2" s="625"/>
      <c r="N2" s="625"/>
      <c r="O2" s="624"/>
      <c r="P2" s="624"/>
    </row>
    <row r="3" spans="1:16" ht="48">
      <c r="A3" s="138" t="s">
        <v>644</v>
      </c>
      <c r="B3" s="139" t="s">
        <v>645</v>
      </c>
      <c r="C3" s="140" t="s">
        <v>918</v>
      </c>
      <c r="D3" s="141" t="s">
        <v>919</v>
      </c>
      <c r="E3" s="142" t="s">
        <v>920</v>
      </c>
      <c r="F3" s="142" t="s">
        <v>921</v>
      </c>
      <c r="G3" s="142" t="s">
        <v>922</v>
      </c>
      <c r="H3" s="142" t="s">
        <v>923</v>
      </c>
      <c r="I3" s="141" t="s">
        <v>924</v>
      </c>
      <c r="J3" s="142" t="s">
        <v>643</v>
      </c>
      <c r="K3" s="140" t="s">
        <v>925</v>
      </c>
      <c r="L3" s="141" t="s">
        <v>926</v>
      </c>
      <c r="M3" s="142" t="s">
        <v>914</v>
      </c>
      <c r="N3" s="142" t="s">
        <v>927</v>
      </c>
      <c r="O3" s="141" t="s">
        <v>928</v>
      </c>
      <c r="P3" s="141" t="s">
        <v>929</v>
      </c>
    </row>
    <row r="4" spans="1:16" ht="48" customHeight="1">
      <c r="A4" s="139"/>
      <c r="B4" s="139" t="s">
        <v>5</v>
      </c>
      <c r="C4" s="140">
        <f t="shared" ref="C4:H4" si="0">SUM(C5:C130)</f>
        <v>96950.040000000008</v>
      </c>
      <c r="D4" s="141">
        <f>830*0.25</f>
        <v>207.5</v>
      </c>
      <c r="E4" s="142">
        <f t="shared" si="0"/>
        <v>146659127.04999995</v>
      </c>
      <c r="F4" s="142"/>
      <c r="G4" s="142"/>
      <c r="H4" s="142">
        <f t="shared" si="0"/>
        <v>142348899.54800001</v>
      </c>
      <c r="I4" s="141">
        <f>830*0.25</f>
        <v>207.5</v>
      </c>
      <c r="J4" s="142"/>
      <c r="K4" s="140"/>
      <c r="L4" s="141">
        <f>830*0.35</f>
        <v>290.5</v>
      </c>
      <c r="M4" s="147"/>
      <c r="N4" s="142"/>
      <c r="O4" s="141">
        <f>830*0.15</f>
        <v>124.5</v>
      </c>
      <c r="P4" s="141">
        <f>D4+I4+L4+O4</f>
        <v>830</v>
      </c>
    </row>
    <row r="5" spans="1:16" ht="20.100000000000001" customHeight="1">
      <c r="A5" s="143">
        <v>1</v>
      </c>
      <c r="B5" s="144" t="s">
        <v>648</v>
      </c>
      <c r="C5" s="145">
        <f>VLOOKUP(B5,[33]贷款规模!B4:D127,3,0)</f>
        <v>444.11</v>
      </c>
      <c r="D5" s="146">
        <f>ROUND(C5/$C$4*$D$4,2)-0.01</f>
        <v>0.94</v>
      </c>
      <c r="E5" s="147">
        <f>VLOOKUP(B5,[33]应还本息!C7:F130,4,0)</f>
        <v>664114.28</v>
      </c>
      <c r="F5" s="147">
        <f>VLOOKUP(B5,[33]应还本息!C7:J130,8,0)</f>
        <v>79.900000000000006</v>
      </c>
      <c r="G5" s="147">
        <f t="shared" ref="G5:G31" si="1">IF(F5&gt;95,1.2,IF(F5&gt;90,1,0.8))</f>
        <v>0.8</v>
      </c>
      <c r="H5" s="147">
        <f t="shared" ref="H5:H31" si="2">E5*G5</f>
        <v>531291.424</v>
      </c>
      <c r="I5" s="149">
        <f>ROUND(H5/$H$4*$I$4,2)+0.08</f>
        <v>0.85</v>
      </c>
      <c r="J5" s="147" t="str">
        <f>VLOOKUP(B5,[33]工作考核!B3:D126,2,0)</f>
        <v>合格</v>
      </c>
      <c r="K5" s="150">
        <v>82</v>
      </c>
      <c r="L5" s="151">
        <f>IF(K5&gt;90,3,IF(K5&gt;89,2,1))+0.3</f>
        <v>1.3</v>
      </c>
      <c r="M5" s="147" t="str">
        <f>VLOOKUP(B5,[33]标准化建设!B5:D128,3,0)</f>
        <v>未申报</v>
      </c>
      <c r="N5" s="152">
        <v>1</v>
      </c>
      <c r="O5" s="147">
        <f t="shared" ref="O5:O31" si="3">ROUND(IF(N5=1,0.45,IF(N5=3,3.45)),2)</f>
        <v>0.45</v>
      </c>
      <c r="P5" s="153">
        <f t="shared" ref="P5:P68" si="4">ROUND(D5+I5+O5+L5,2)</f>
        <v>3.54</v>
      </c>
    </row>
    <row r="6" spans="1:16" ht="20.100000000000001" customHeight="1">
      <c r="A6" s="143">
        <v>2</v>
      </c>
      <c r="B6" s="144" t="s">
        <v>650</v>
      </c>
      <c r="C6" s="145">
        <f>VLOOKUP(B6,[33]贷款规模!B5:D128,3,0)</f>
        <v>199.65</v>
      </c>
      <c r="D6" s="115">
        <f t="shared" ref="D6:D31" si="5">ROUND(C6/$C$4*$D$4,2)</f>
        <v>0.43</v>
      </c>
      <c r="E6" s="147">
        <f>VLOOKUP(B6,[33]应还本息!C8:F131,4,0)</f>
        <v>232368.59</v>
      </c>
      <c r="F6" s="147">
        <f>VLOOKUP(B6,[33]应还本息!C8:J131,8,0)</f>
        <v>100</v>
      </c>
      <c r="G6" s="147">
        <f t="shared" si="1"/>
        <v>1.2</v>
      </c>
      <c r="H6" s="147">
        <f t="shared" si="2"/>
        <v>278842.30799999996</v>
      </c>
      <c r="I6" s="147">
        <f t="shared" ref="I6:I31" si="6">ROUND(H6/$H$4*$I$4,2)</f>
        <v>0.41</v>
      </c>
      <c r="J6" s="147" t="str">
        <f>VLOOKUP(B6,[33]工作考核!B4:D127,2,0)</f>
        <v>优秀</v>
      </c>
      <c r="K6" s="150">
        <v>98</v>
      </c>
      <c r="L6" s="154">
        <f>IF(K6&gt;90,3,IF(K6&gt;89,2,1))</f>
        <v>3</v>
      </c>
      <c r="M6" s="147" t="str">
        <f>VLOOKUP(B6,[33]标准化建设!B6:D129,3,0)</f>
        <v>未申报</v>
      </c>
      <c r="N6" s="152">
        <v>1</v>
      </c>
      <c r="O6" s="147">
        <f t="shared" si="3"/>
        <v>0.45</v>
      </c>
      <c r="P6" s="153">
        <f t="shared" si="4"/>
        <v>4.29</v>
      </c>
    </row>
    <row r="7" spans="1:16" ht="20.100000000000001" customHeight="1">
      <c r="A7" s="143">
        <v>3</v>
      </c>
      <c r="B7" s="144" t="s">
        <v>652</v>
      </c>
      <c r="C7" s="145">
        <f>VLOOKUP(B7,[33]贷款规模!B6:D129,3,0)</f>
        <v>104.79</v>
      </c>
      <c r="D7" s="115">
        <f t="shared" si="5"/>
        <v>0.22</v>
      </c>
      <c r="E7" s="147">
        <f>VLOOKUP(B7,[33]应还本息!C9:F132,4,0)</f>
        <v>106875.46</v>
      </c>
      <c r="F7" s="147">
        <f>VLOOKUP(B7,[33]应还本息!C9:J132,8,0)</f>
        <v>84.81</v>
      </c>
      <c r="G7" s="147">
        <f t="shared" si="1"/>
        <v>0.8</v>
      </c>
      <c r="H7" s="147">
        <f t="shared" si="2"/>
        <v>85500.368000000017</v>
      </c>
      <c r="I7" s="147">
        <f t="shared" si="6"/>
        <v>0.12</v>
      </c>
      <c r="J7" s="147" t="str">
        <f>VLOOKUP(B7,[33]工作考核!B5:D128,2,0)</f>
        <v>合格</v>
      </c>
      <c r="K7" s="150">
        <v>88</v>
      </c>
      <c r="L7" s="154">
        <f>IF(K7&gt;90,3,IF(K7&gt;89,2,1))</f>
        <v>1</v>
      </c>
      <c r="M7" s="147" t="str">
        <f>VLOOKUP(B7,[33]标准化建设!B7:D130,3,0)</f>
        <v>未申报</v>
      </c>
      <c r="N7" s="152">
        <v>1</v>
      </c>
      <c r="O7" s="147">
        <f t="shared" si="3"/>
        <v>0.45</v>
      </c>
      <c r="P7" s="153">
        <f t="shared" si="4"/>
        <v>1.79</v>
      </c>
    </row>
    <row r="8" spans="1:16" ht="20.100000000000001" customHeight="1">
      <c r="A8" s="143">
        <v>4</v>
      </c>
      <c r="B8" s="144" t="s">
        <v>653</v>
      </c>
      <c r="C8" s="145">
        <f>VLOOKUP(B8,[33]贷款规模!B7:D130,3,0)</f>
        <v>652.44000000000005</v>
      </c>
      <c r="D8" s="115">
        <f t="shared" si="5"/>
        <v>1.4</v>
      </c>
      <c r="E8" s="147">
        <f>VLOOKUP(B8,[33]应还本息!C10:F133,4,0)</f>
        <v>855425.04</v>
      </c>
      <c r="F8" s="147">
        <f>VLOOKUP(B8,[33]应还本息!C10:J133,8,0)</f>
        <v>83.26</v>
      </c>
      <c r="G8" s="147">
        <f t="shared" si="1"/>
        <v>0.8</v>
      </c>
      <c r="H8" s="147">
        <f t="shared" si="2"/>
        <v>684340.03200000012</v>
      </c>
      <c r="I8" s="147">
        <f t="shared" si="6"/>
        <v>1</v>
      </c>
      <c r="J8" s="147" t="str">
        <f>VLOOKUP(B8,[33]工作考核!B6:D129,2,0)</f>
        <v>合格</v>
      </c>
      <c r="K8" s="150">
        <v>85</v>
      </c>
      <c r="L8" s="154">
        <f>IF(K8&gt;90,3,IF(K8&gt;89,2,1))</f>
        <v>1</v>
      </c>
      <c r="M8" s="147" t="str">
        <f>VLOOKUP(B8,[33]标准化建设!B8:D131,3,0)</f>
        <v>未申报</v>
      </c>
      <c r="N8" s="152">
        <v>1</v>
      </c>
      <c r="O8" s="147">
        <f t="shared" si="3"/>
        <v>0.45</v>
      </c>
      <c r="P8" s="153">
        <f t="shared" si="4"/>
        <v>3.85</v>
      </c>
    </row>
    <row r="9" spans="1:16" ht="20.100000000000001" customHeight="1">
      <c r="A9" s="143">
        <v>5</v>
      </c>
      <c r="B9" s="148" t="s">
        <v>654</v>
      </c>
      <c r="C9" s="145">
        <f>VLOOKUP(B9,[33]贷款规模!B8:D131,3,0)</f>
        <v>831.03</v>
      </c>
      <c r="D9" s="115">
        <f t="shared" si="5"/>
        <v>1.78</v>
      </c>
      <c r="E9" s="147">
        <f>VLOOKUP(B9,[33]应还本息!C11:F134,4,0)</f>
        <v>825412.08</v>
      </c>
      <c r="F9" s="147">
        <f>VLOOKUP(B9,[33]应还本息!C11:J134,8,0)</f>
        <v>99.1</v>
      </c>
      <c r="G9" s="147">
        <f t="shared" si="1"/>
        <v>1.2</v>
      </c>
      <c r="H9" s="147">
        <f t="shared" si="2"/>
        <v>990494.49599999993</v>
      </c>
      <c r="I9" s="147">
        <f t="shared" si="6"/>
        <v>1.44</v>
      </c>
      <c r="J9" s="147" t="str">
        <f>VLOOKUP(B9,[33]工作考核!B7:D130,2,0)</f>
        <v>优秀</v>
      </c>
      <c r="K9" s="150">
        <v>101</v>
      </c>
      <c r="L9" s="154">
        <f>IF(K9&gt;90,3,IF(K9&gt;89,2,1))</f>
        <v>3</v>
      </c>
      <c r="M9" s="147" t="str">
        <f>VLOOKUP(B9,[33]标准化建设!B9:D132,2,0)</f>
        <v>通过</v>
      </c>
      <c r="N9" s="152">
        <v>3</v>
      </c>
      <c r="O9" s="147">
        <f t="shared" si="3"/>
        <v>3.45</v>
      </c>
      <c r="P9" s="153">
        <f t="shared" si="4"/>
        <v>9.67</v>
      </c>
    </row>
    <row r="10" spans="1:16" ht="20.100000000000001" customHeight="1">
      <c r="A10" s="143">
        <v>6</v>
      </c>
      <c r="B10" s="148" t="s">
        <v>655</v>
      </c>
      <c r="C10" s="145">
        <f>VLOOKUP(B10,[33]贷款规模!B9:D132,3,0)</f>
        <v>260.19</v>
      </c>
      <c r="D10" s="115">
        <f t="shared" si="5"/>
        <v>0.56000000000000005</v>
      </c>
      <c r="E10" s="147">
        <f>VLOOKUP(B10,[33]应还本息!C12:F135,4,0)</f>
        <v>281605.38</v>
      </c>
      <c r="F10" s="147">
        <f>VLOOKUP(B10,[33]应还本息!C12:J135,8,0)</f>
        <v>82.55</v>
      </c>
      <c r="G10" s="147">
        <f t="shared" si="1"/>
        <v>0.8</v>
      </c>
      <c r="H10" s="147">
        <f t="shared" si="2"/>
        <v>225284.304</v>
      </c>
      <c r="I10" s="147">
        <f t="shared" si="6"/>
        <v>0.33</v>
      </c>
      <c r="J10" s="147" t="str">
        <f>VLOOKUP(B10,[33]工作考核!B8:D131,2,0)</f>
        <v>合格</v>
      </c>
      <c r="K10" s="150">
        <v>87</v>
      </c>
      <c r="L10" s="151">
        <f>IF(K10&gt;90,3,IF(K10&gt;89,2,1))+0.3</f>
        <v>1.3</v>
      </c>
      <c r="M10" s="147" t="str">
        <f>VLOOKUP(B10,[33]标准化建设!B10:D133,2,0)</f>
        <v>通过</v>
      </c>
      <c r="N10" s="152">
        <v>3</v>
      </c>
      <c r="O10" s="147">
        <f t="shared" si="3"/>
        <v>3.45</v>
      </c>
      <c r="P10" s="153">
        <f t="shared" si="4"/>
        <v>5.64</v>
      </c>
    </row>
    <row r="11" spans="1:16" ht="20.100000000000001" customHeight="1">
      <c r="A11" s="143">
        <v>7</v>
      </c>
      <c r="B11" s="144" t="s">
        <v>656</v>
      </c>
      <c r="C11" s="145">
        <f>VLOOKUP(B11,[33]贷款规模!B10:D133,3,0)</f>
        <v>217.2</v>
      </c>
      <c r="D11" s="115">
        <f t="shared" si="5"/>
        <v>0.46</v>
      </c>
      <c r="E11" s="147">
        <f>VLOOKUP(B11,[33]应还本息!C13:F136,4,0)</f>
        <v>287492.15999999997</v>
      </c>
      <c r="F11" s="147">
        <f>VLOOKUP(B11,[33]应还本息!C13:J136,8,0)</f>
        <v>74.83</v>
      </c>
      <c r="G11" s="147">
        <f t="shared" si="1"/>
        <v>0.8</v>
      </c>
      <c r="H11" s="147">
        <f t="shared" si="2"/>
        <v>229993.728</v>
      </c>
      <c r="I11" s="147">
        <f t="shared" si="6"/>
        <v>0.34</v>
      </c>
      <c r="J11" s="147" t="str">
        <f>VLOOKUP(B11,[33]工作考核!B9:D132,2,0)</f>
        <v>合格</v>
      </c>
      <c r="K11" s="150">
        <v>82</v>
      </c>
      <c r="L11" s="154">
        <f>IF(K11&gt;90,3,IF(K11&gt;89,2,1))</f>
        <v>1</v>
      </c>
      <c r="M11" s="147" t="str">
        <f>VLOOKUP(B11,[33]标准化建设!B11:D134,3,0)</f>
        <v>未申报</v>
      </c>
      <c r="N11" s="152">
        <v>1</v>
      </c>
      <c r="O11" s="147">
        <f t="shared" si="3"/>
        <v>0.45</v>
      </c>
      <c r="P11" s="153">
        <f t="shared" si="4"/>
        <v>2.25</v>
      </c>
    </row>
    <row r="12" spans="1:16" ht="20.100000000000001" customHeight="1">
      <c r="A12" s="143">
        <v>8</v>
      </c>
      <c r="B12" s="144" t="s">
        <v>657</v>
      </c>
      <c r="C12" s="145">
        <f>VLOOKUP(B12,[33]贷款规模!B11:D134,3,0)</f>
        <v>352.63</v>
      </c>
      <c r="D12" s="115">
        <f t="shared" si="5"/>
        <v>0.75</v>
      </c>
      <c r="E12" s="147">
        <f>VLOOKUP(B12,[33]应还本息!C14:F137,4,0)</f>
        <v>526040.06999999995</v>
      </c>
      <c r="F12" s="147">
        <f>VLOOKUP(B12,[33]应还本息!C14:J137,8,0)</f>
        <v>93.49</v>
      </c>
      <c r="G12" s="147">
        <f t="shared" si="1"/>
        <v>1</v>
      </c>
      <c r="H12" s="147">
        <f t="shared" si="2"/>
        <v>526040.06999999995</v>
      </c>
      <c r="I12" s="147">
        <f t="shared" si="6"/>
        <v>0.77</v>
      </c>
      <c r="J12" s="147" t="str">
        <f>VLOOKUP(B12,[33]工作考核!B10:D133,2,0)</f>
        <v>优秀</v>
      </c>
      <c r="K12" s="150">
        <v>94</v>
      </c>
      <c r="L12" s="154">
        <f>IF(K12&gt;90,3,IF(K12&gt;89,2,1))</f>
        <v>3</v>
      </c>
      <c r="M12" s="147" t="str">
        <f>VLOOKUP(B12,[33]标准化建设!B12:D135,3,0)</f>
        <v>未申报</v>
      </c>
      <c r="N12" s="152">
        <v>1</v>
      </c>
      <c r="O12" s="147">
        <f t="shared" si="3"/>
        <v>0.45</v>
      </c>
      <c r="P12" s="153">
        <f t="shared" si="4"/>
        <v>4.97</v>
      </c>
    </row>
    <row r="13" spans="1:16" ht="20.100000000000001" customHeight="1">
      <c r="A13" s="143">
        <v>9</v>
      </c>
      <c r="B13" s="144" t="s">
        <v>658</v>
      </c>
      <c r="C13" s="145">
        <f>VLOOKUP(B13,[33]贷款规模!B12:D135,3,0)</f>
        <v>378.58</v>
      </c>
      <c r="D13" s="115">
        <f t="shared" si="5"/>
        <v>0.81</v>
      </c>
      <c r="E13" s="147">
        <f>VLOOKUP(B13,[33]应还本息!C15:F138,4,0)</f>
        <v>250906.83</v>
      </c>
      <c r="F13" s="147">
        <f>VLOOKUP(B13,[33]应还本息!C15:J138,8,0)</f>
        <v>100</v>
      </c>
      <c r="G13" s="147">
        <f t="shared" si="1"/>
        <v>1.2</v>
      </c>
      <c r="H13" s="147">
        <f t="shared" si="2"/>
        <v>301088.196</v>
      </c>
      <c r="I13" s="147">
        <f t="shared" si="6"/>
        <v>0.44</v>
      </c>
      <c r="J13" s="147" t="str">
        <f>VLOOKUP(B13,[33]工作考核!B11:D134,2,0)</f>
        <v>优秀</v>
      </c>
      <c r="K13" s="150">
        <v>105</v>
      </c>
      <c r="L13" s="154">
        <f>IF(K13&gt;90,3,IF(K13&gt;89,2,1))</f>
        <v>3</v>
      </c>
      <c r="M13" s="147" t="str">
        <f>VLOOKUP(B13,[33]标准化建设!B13:D136,2,0)</f>
        <v>通过</v>
      </c>
      <c r="N13" s="152">
        <v>1</v>
      </c>
      <c r="O13" s="147">
        <f t="shared" si="3"/>
        <v>0.45</v>
      </c>
      <c r="P13" s="153">
        <f t="shared" si="4"/>
        <v>4.7</v>
      </c>
    </row>
    <row r="14" spans="1:16" ht="20.100000000000001" customHeight="1">
      <c r="A14" s="143">
        <v>10</v>
      </c>
      <c r="B14" s="148" t="s">
        <v>659</v>
      </c>
      <c r="C14" s="145">
        <f>VLOOKUP(B14,[33]贷款规模!B13:D136,3,0)</f>
        <v>343.24</v>
      </c>
      <c r="D14" s="115">
        <f t="shared" si="5"/>
        <v>0.73</v>
      </c>
      <c r="E14" s="147">
        <f>VLOOKUP(B14,[33]应还本息!C16:F139,4,0)</f>
        <v>419440.29</v>
      </c>
      <c r="F14" s="147">
        <f>VLOOKUP(B14,[33]应还本息!C16:J139,8,0)</f>
        <v>97.15</v>
      </c>
      <c r="G14" s="147">
        <f t="shared" si="1"/>
        <v>1.2</v>
      </c>
      <c r="H14" s="147">
        <f t="shared" si="2"/>
        <v>503328.34799999994</v>
      </c>
      <c r="I14" s="147">
        <f t="shared" si="6"/>
        <v>0.73</v>
      </c>
      <c r="J14" s="147" t="str">
        <f>VLOOKUP(B14,[33]工作考核!B12:D135,2,0)</f>
        <v>优秀</v>
      </c>
      <c r="K14" s="150">
        <v>103</v>
      </c>
      <c r="L14" s="154">
        <f>IF(K14&gt;90,3,IF(K14&gt;89,2,1))</f>
        <v>3</v>
      </c>
      <c r="M14" s="147" t="str">
        <f>VLOOKUP(B14,[33]标准化建设!B14:D137,2,0)</f>
        <v>通过</v>
      </c>
      <c r="N14" s="152">
        <v>3</v>
      </c>
      <c r="O14" s="147">
        <f t="shared" si="3"/>
        <v>3.45</v>
      </c>
      <c r="P14" s="153">
        <f t="shared" si="4"/>
        <v>7.91</v>
      </c>
    </row>
    <row r="15" spans="1:16" ht="20.100000000000001" customHeight="1">
      <c r="A15" s="143">
        <v>11</v>
      </c>
      <c r="B15" s="144" t="s">
        <v>660</v>
      </c>
      <c r="C15" s="145">
        <f>VLOOKUP(B15,[33]贷款规模!B14:D137,3,0)</f>
        <v>827.46</v>
      </c>
      <c r="D15" s="115">
        <f t="shared" si="5"/>
        <v>1.77</v>
      </c>
      <c r="E15" s="147">
        <f>VLOOKUP(B15,[33]应还本息!C17:F140,4,0)</f>
        <v>903964.82</v>
      </c>
      <c r="F15" s="147">
        <f>VLOOKUP(B15,[33]应还本息!C17:J140,8,0)</f>
        <v>100</v>
      </c>
      <c r="G15" s="147">
        <f t="shared" si="1"/>
        <v>1.2</v>
      </c>
      <c r="H15" s="147">
        <f t="shared" si="2"/>
        <v>1084757.784</v>
      </c>
      <c r="I15" s="147">
        <f t="shared" si="6"/>
        <v>1.58</v>
      </c>
      <c r="J15" s="147" t="str">
        <f>VLOOKUP(B15,[33]工作考核!B13:D136,2,0)</f>
        <v>优秀</v>
      </c>
      <c r="K15" s="150">
        <v>105</v>
      </c>
      <c r="L15" s="154">
        <f>IF(K15&gt;90,3,IF(K15&gt;89,2,1))</f>
        <v>3</v>
      </c>
      <c r="M15" s="147" t="str">
        <f>VLOOKUP(B15,[33]标准化建设!B15:D138,2,0)</f>
        <v>通过</v>
      </c>
      <c r="N15" s="152">
        <v>1</v>
      </c>
      <c r="O15" s="147">
        <f t="shared" si="3"/>
        <v>0.45</v>
      </c>
      <c r="P15" s="153">
        <f t="shared" si="4"/>
        <v>6.8</v>
      </c>
    </row>
    <row r="16" spans="1:16" ht="20.100000000000001" customHeight="1">
      <c r="A16" s="143">
        <v>12</v>
      </c>
      <c r="B16" s="144" t="s">
        <v>661</v>
      </c>
      <c r="C16" s="145">
        <f>VLOOKUP(B16,[33]贷款规模!B15:D138,3,0)</f>
        <v>380.21</v>
      </c>
      <c r="D16" s="115">
        <f t="shared" si="5"/>
        <v>0.81</v>
      </c>
      <c r="E16" s="147">
        <f>VLOOKUP(B16,[33]应还本息!C18:F141,4,0)</f>
        <v>653650.03</v>
      </c>
      <c r="F16" s="147">
        <f>VLOOKUP(B16,[33]应还本息!C18:J141,8,0)</f>
        <v>75</v>
      </c>
      <c r="G16" s="147">
        <f t="shared" si="1"/>
        <v>0.8</v>
      </c>
      <c r="H16" s="147">
        <f t="shared" si="2"/>
        <v>522920.02400000003</v>
      </c>
      <c r="I16" s="147">
        <f t="shared" si="6"/>
        <v>0.76</v>
      </c>
      <c r="J16" s="147" t="str">
        <f>VLOOKUP(B16,[33]工作考核!B14:D137,2,0)</f>
        <v>合格</v>
      </c>
      <c r="K16" s="150">
        <v>83</v>
      </c>
      <c r="L16" s="151">
        <f>IF(K16&gt;90,3,IF(K16&gt;89,2,1))+0.3</f>
        <v>1.3</v>
      </c>
      <c r="M16" s="147" t="str">
        <f>VLOOKUP(B16,[33]标准化建设!B16:D139,3,0)</f>
        <v>未申报</v>
      </c>
      <c r="N16" s="152">
        <v>1</v>
      </c>
      <c r="O16" s="147">
        <f t="shared" si="3"/>
        <v>0.45</v>
      </c>
      <c r="P16" s="153">
        <f t="shared" si="4"/>
        <v>3.32</v>
      </c>
    </row>
    <row r="17" spans="1:16" ht="20.100000000000001" customHeight="1">
      <c r="A17" s="143">
        <v>13</v>
      </c>
      <c r="B17" s="144" t="s">
        <v>662</v>
      </c>
      <c r="C17" s="145">
        <f>VLOOKUP(B17,[33]贷款规模!B16:D139,3,0)</f>
        <v>690.73</v>
      </c>
      <c r="D17" s="115">
        <f t="shared" si="5"/>
        <v>1.48</v>
      </c>
      <c r="E17" s="147">
        <f>VLOOKUP(B17,[33]应还本息!C19:F142,4,0)</f>
        <v>1661703.12</v>
      </c>
      <c r="F17" s="147">
        <f>VLOOKUP(B17,[33]应还本息!C19:J142,8,0)</f>
        <v>78.13</v>
      </c>
      <c r="G17" s="147">
        <f t="shared" si="1"/>
        <v>0.8</v>
      </c>
      <c r="H17" s="147">
        <f t="shared" si="2"/>
        <v>1329362.4960000003</v>
      </c>
      <c r="I17" s="147">
        <f t="shared" si="6"/>
        <v>1.94</v>
      </c>
      <c r="J17" s="147" t="str">
        <f>VLOOKUP(B17,[33]工作考核!B15:D138,2,0)</f>
        <v>合格</v>
      </c>
      <c r="K17" s="150">
        <v>81</v>
      </c>
      <c r="L17" s="154">
        <f t="shared" ref="L17:L31" si="7">IF(K17&gt;90,3,IF(K17&gt;89,2,1))</f>
        <v>1</v>
      </c>
      <c r="M17" s="147" t="str">
        <f>VLOOKUP(B17,[33]标准化建设!B17:D140,3,0)</f>
        <v>未申报</v>
      </c>
      <c r="N17" s="152">
        <v>1</v>
      </c>
      <c r="O17" s="147">
        <f t="shared" si="3"/>
        <v>0.45</v>
      </c>
      <c r="P17" s="153">
        <f t="shared" si="4"/>
        <v>4.87</v>
      </c>
    </row>
    <row r="18" spans="1:16" ht="20.100000000000001" customHeight="1">
      <c r="A18" s="143">
        <v>14</v>
      </c>
      <c r="B18" s="144" t="s">
        <v>663</v>
      </c>
      <c r="C18" s="145">
        <f>VLOOKUP(B18,[33]贷款规模!B17:D140,3,0)</f>
        <v>555.02</v>
      </c>
      <c r="D18" s="115">
        <f t="shared" si="5"/>
        <v>1.19</v>
      </c>
      <c r="E18" s="147">
        <f>VLOOKUP(B18,[33]应还本息!C20:F143,4,0)</f>
        <v>1510195.69</v>
      </c>
      <c r="F18" s="147">
        <f>VLOOKUP(B18,[33]应还本息!C20:J143,8,0)</f>
        <v>74.260000000000005</v>
      </c>
      <c r="G18" s="147">
        <f t="shared" si="1"/>
        <v>0.8</v>
      </c>
      <c r="H18" s="147">
        <f t="shared" si="2"/>
        <v>1208156.5519999999</v>
      </c>
      <c r="I18" s="147">
        <f t="shared" si="6"/>
        <v>1.76</v>
      </c>
      <c r="J18" s="147" t="str">
        <f>VLOOKUP(B18,[33]工作考核!B16:D139,2,0)</f>
        <v>合格</v>
      </c>
      <c r="K18" s="150">
        <v>81</v>
      </c>
      <c r="L18" s="154">
        <f t="shared" si="7"/>
        <v>1</v>
      </c>
      <c r="M18" s="147" t="str">
        <f>VLOOKUP(B18,[33]标准化建设!B18:D141,3,0)</f>
        <v>未申报</v>
      </c>
      <c r="N18" s="152">
        <v>1</v>
      </c>
      <c r="O18" s="147">
        <f t="shared" si="3"/>
        <v>0.45</v>
      </c>
      <c r="P18" s="153">
        <f t="shared" si="4"/>
        <v>4.4000000000000004</v>
      </c>
    </row>
    <row r="19" spans="1:16" ht="20.100000000000001" customHeight="1">
      <c r="A19" s="143">
        <v>15</v>
      </c>
      <c r="B19" s="148" t="s">
        <v>664</v>
      </c>
      <c r="C19" s="145">
        <f>VLOOKUP(B19,[33]贷款规模!B18:D141,3,0)</f>
        <v>59</v>
      </c>
      <c r="D19" s="115">
        <f t="shared" si="5"/>
        <v>0.13</v>
      </c>
      <c r="E19" s="147">
        <f>VLOOKUP(B19,[33]应还本息!C21:F144,4,0)</f>
        <v>71745.100000000006</v>
      </c>
      <c r="F19" s="147">
        <f>VLOOKUP(B19,[33]应还本息!C21:J144,8,0)</f>
        <v>100</v>
      </c>
      <c r="G19" s="147">
        <f t="shared" si="1"/>
        <v>1.2</v>
      </c>
      <c r="H19" s="147">
        <f t="shared" si="2"/>
        <v>86094.12000000001</v>
      </c>
      <c r="I19" s="147">
        <f t="shared" si="6"/>
        <v>0.13</v>
      </c>
      <c r="J19" s="147" t="str">
        <f>VLOOKUP(B19,[33]工作考核!B17:D140,2,0)</f>
        <v>优秀</v>
      </c>
      <c r="K19" s="150">
        <v>105</v>
      </c>
      <c r="L19" s="154">
        <f t="shared" si="7"/>
        <v>3</v>
      </c>
      <c r="M19" s="147" t="str">
        <f>VLOOKUP(B19,[33]标准化建设!B19:D142,2,0)</f>
        <v>通过</v>
      </c>
      <c r="N19" s="152">
        <v>3</v>
      </c>
      <c r="O19" s="147">
        <f t="shared" si="3"/>
        <v>3.45</v>
      </c>
      <c r="P19" s="153">
        <f t="shared" si="4"/>
        <v>6.71</v>
      </c>
    </row>
    <row r="20" spans="1:16" ht="20.100000000000001" customHeight="1">
      <c r="A20" s="143">
        <v>16</v>
      </c>
      <c r="B20" s="144" t="s">
        <v>665</v>
      </c>
      <c r="C20" s="145">
        <f>VLOOKUP(B20,[33]贷款规模!B19:D142,3,0)</f>
        <v>112.92</v>
      </c>
      <c r="D20" s="115">
        <f t="shared" si="5"/>
        <v>0.24</v>
      </c>
      <c r="E20" s="147">
        <f>VLOOKUP(B20,[33]应还本息!C22:F145,4,0)</f>
        <v>54578.9</v>
      </c>
      <c r="F20" s="147">
        <f>VLOOKUP(B20,[33]应还本息!C22:J145,8,0)</f>
        <v>100</v>
      </c>
      <c r="G20" s="147">
        <f t="shared" si="1"/>
        <v>1.2</v>
      </c>
      <c r="H20" s="147">
        <f t="shared" si="2"/>
        <v>65494.68</v>
      </c>
      <c r="I20" s="147">
        <f t="shared" si="6"/>
        <v>0.1</v>
      </c>
      <c r="J20" s="147" t="str">
        <f>VLOOKUP(B20,[33]工作考核!B18:D141,2,0)</f>
        <v>优秀</v>
      </c>
      <c r="K20" s="150">
        <v>104</v>
      </c>
      <c r="L20" s="154">
        <f t="shared" si="7"/>
        <v>3</v>
      </c>
      <c r="M20" s="147" t="str">
        <f>VLOOKUP(B20,[33]标准化建设!B20:D143,2,0)</f>
        <v>通过</v>
      </c>
      <c r="N20" s="152">
        <v>1</v>
      </c>
      <c r="O20" s="147">
        <f t="shared" si="3"/>
        <v>0.45</v>
      </c>
      <c r="P20" s="153">
        <f t="shared" si="4"/>
        <v>3.79</v>
      </c>
    </row>
    <row r="21" spans="1:16" ht="20.100000000000001" customHeight="1">
      <c r="A21" s="143">
        <v>17</v>
      </c>
      <c r="B21" s="144" t="s">
        <v>666</v>
      </c>
      <c r="C21" s="145">
        <f>VLOOKUP(B21,[33]贷款规模!B20:D143,3,0)</f>
        <v>88.69</v>
      </c>
      <c r="D21" s="115">
        <f t="shared" si="5"/>
        <v>0.19</v>
      </c>
      <c r="E21" s="147">
        <f>VLOOKUP(B21,[33]应还本息!C23:F146,4,0)</f>
        <v>75187.509999999995</v>
      </c>
      <c r="F21" s="147">
        <f>VLOOKUP(B21,[33]应还本息!C23:J146,8,0)</f>
        <v>91.64</v>
      </c>
      <c r="G21" s="147">
        <f t="shared" si="1"/>
        <v>1</v>
      </c>
      <c r="H21" s="147">
        <f t="shared" si="2"/>
        <v>75187.509999999995</v>
      </c>
      <c r="I21" s="147">
        <f t="shared" si="6"/>
        <v>0.11</v>
      </c>
      <c r="J21" s="147" t="str">
        <f>VLOOKUP(B21,[33]工作考核!B19:D142,2,0)</f>
        <v>优秀</v>
      </c>
      <c r="K21" s="150">
        <v>97</v>
      </c>
      <c r="L21" s="154">
        <f t="shared" si="7"/>
        <v>3</v>
      </c>
      <c r="M21" s="147" t="str">
        <f>VLOOKUP(B21,[33]标准化建设!B21:D144,3,0)</f>
        <v>未申报</v>
      </c>
      <c r="N21" s="152">
        <v>1</v>
      </c>
      <c r="O21" s="147">
        <f t="shared" si="3"/>
        <v>0.45</v>
      </c>
      <c r="P21" s="153">
        <f t="shared" si="4"/>
        <v>3.75</v>
      </c>
    </row>
    <row r="22" spans="1:16" ht="20.100000000000001" customHeight="1">
      <c r="A22" s="143">
        <v>18</v>
      </c>
      <c r="B22" s="144" t="s">
        <v>667</v>
      </c>
      <c r="C22" s="145">
        <f>VLOOKUP(B22,[33]贷款规模!B21:D144,3,0)</f>
        <v>77.599999999999994</v>
      </c>
      <c r="D22" s="115">
        <f t="shared" si="5"/>
        <v>0.17</v>
      </c>
      <c r="E22" s="147">
        <f>VLOOKUP(B22,[33]应还本息!C24:F147,4,0)</f>
        <v>95929.25</v>
      </c>
      <c r="F22" s="147">
        <f>VLOOKUP(B22,[33]应还本息!C24:J147,8,0)</f>
        <v>80.17</v>
      </c>
      <c r="G22" s="147">
        <f t="shared" si="1"/>
        <v>0.8</v>
      </c>
      <c r="H22" s="147">
        <f t="shared" si="2"/>
        <v>76743.400000000009</v>
      </c>
      <c r="I22" s="147">
        <f t="shared" si="6"/>
        <v>0.11</v>
      </c>
      <c r="J22" s="147" t="str">
        <f>VLOOKUP(B22,[33]工作考核!B20:D143,2,0)</f>
        <v>合格</v>
      </c>
      <c r="K22" s="150">
        <v>85</v>
      </c>
      <c r="L22" s="154">
        <f t="shared" si="7"/>
        <v>1</v>
      </c>
      <c r="M22" s="147" t="str">
        <f>VLOOKUP(B22,[33]标准化建设!B22:D145,3,0)</f>
        <v>未申报</v>
      </c>
      <c r="N22" s="152">
        <v>1</v>
      </c>
      <c r="O22" s="147">
        <f t="shared" si="3"/>
        <v>0.45</v>
      </c>
      <c r="P22" s="153">
        <f t="shared" si="4"/>
        <v>1.73</v>
      </c>
    </row>
    <row r="23" spans="1:16" ht="20.100000000000001" customHeight="1">
      <c r="A23" s="143">
        <v>19</v>
      </c>
      <c r="B23" s="144" t="s">
        <v>668</v>
      </c>
      <c r="C23" s="145">
        <f>VLOOKUP(B23,[33]贷款规模!B22:D145,3,0)</f>
        <v>122.7</v>
      </c>
      <c r="D23" s="115">
        <f t="shared" si="5"/>
        <v>0.26</v>
      </c>
      <c r="E23" s="147">
        <f>VLOOKUP(B23,[33]应还本息!C25:F148,4,0)</f>
        <v>124211.19</v>
      </c>
      <c r="F23" s="147">
        <f>VLOOKUP(B23,[33]应还本息!C25:J148,8,0)</f>
        <v>80.75</v>
      </c>
      <c r="G23" s="147">
        <f t="shared" si="1"/>
        <v>0.8</v>
      </c>
      <c r="H23" s="147">
        <f t="shared" si="2"/>
        <v>99368.952000000005</v>
      </c>
      <c r="I23" s="147">
        <f t="shared" si="6"/>
        <v>0.14000000000000001</v>
      </c>
      <c r="J23" s="147" t="str">
        <f>VLOOKUP(B23,[33]工作考核!B21:D144,2,0)</f>
        <v>合格</v>
      </c>
      <c r="K23" s="150">
        <v>88</v>
      </c>
      <c r="L23" s="154">
        <f t="shared" si="7"/>
        <v>1</v>
      </c>
      <c r="M23" s="147" t="str">
        <f>VLOOKUP(B23,[33]标准化建设!B23:D146,2,0)</f>
        <v>通过</v>
      </c>
      <c r="N23" s="152">
        <v>1</v>
      </c>
      <c r="O23" s="147">
        <f t="shared" si="3"/>
        <v>0.45</v>
      </c>
      <c r="P23" s="153">
        <f t="shared" si="4"/>
        <v>1.85</v>
      </c>
    </row>
    <row r="24" spans="1:16" ht="20.100000000000001" customHeight="1">
      <c r="A24" s="143">
        <v>20</v>
      </c>
      <c r="B24" s="148" t="s">
        <v>669</v>
      </c>
      <c r="C24" s="145">
        <f>VLOOKUP(B24,[33]贷款规模!B23:D146,3,0)</f>
        <v>55.48</v>
      </c>
      <c r="D24" s="115">
        <f t="shared" si="5"/>
        <v>0.12</v>
      </c>
      <c r="E24" s="147">
        <f>VLOOKUP(B24,[33]应还本息!C26:F149,4,0)</f>
        <v>124575.16</v>
      </c>
      <c r="F24" s="147">
        <f>VLOOKUP(B24,[33]应还本息!C26:J149,8,0)</f>
        <v>100</v>
      </c>
      <c r="G24" s="147">
        <f t="shared" si="1"/>
        <v>1.2</v>
      </c>
      <c r="H24" s="147">
        <f t="shared" si="2"/>
        <v>149490.19200000001</v>
      </c>
      <c r="I24" s="147">
        <f t="shared" si="6"/>
        <v>0.22</v>
      </c>
      <c r="J24" s="147" t="str">
        <f>VLOOKUP(B24,[33]工作考核!B22:D145,2,0)</f>
        <v>优秀</v>
      </c>
      <c r="K24" s="150">
        <v>95</v>
      </c>
      <c r="L24" s="154">
        <f t="shared" si="7"/>
        <v>3</v>
      </c>
      <c r="M24" s="147" t="str">
        <f>VLOOKUP(B24,[33]标准化建设!B24:D147,2,0)</f>
        <v>通过</v>
      </c>
      <c r="N24" s="152">
        <v>3</v>
      </c>
      <c r="O24" s="147">
        <f t="shared" si="3"/>
        <v>3.45</v>
      </c>
      <c r="P24" s="153">
        <f t="shared" si="4"/>
        <v>6.79</v>
      </c>
    </row>
    <row r="25" spans="1:16" ht="20.100000000000001" customHeight="1">
      <c r="A25" s="143">
        <v>21</v>
      </c>
      <c r="B25" s="144" t="s">
        <v>670</v>
      </c>
      <c r="C25" s="145">
        <f>VLOOKUP(B25,[33]贷款规模!B24:D147,3,0)</f>
        <v>995.39</v>
      </c>
      <c r="D25" s="115">
        <f t="shared" si="5"/>
        <v>2.13</v>
      </c>
      <c r="E25" s="147">
        <f>VLOOKUP(B25,[33]应还本息!C27:F150,4,0)</f>
        <v>803146.49</v>
      </c>
      <c r="F25" s="147">
        <f>VLOOKUP(B25,[33]应还本息!C27:J150,8,0)</f>
        <v>95.82</v>
      </c>
      <c r="G25" s="147">
        <f t="shared" si="1"/>
        <v>1.2</v>
      </c>
      <c r="H25" s="147">
        <f t="shared" si="2"/>
        <v>963775.78799999994</v>
      </c>
      <c r="I25" s="147">
        <f t="shared" si="6"/>
        <v>1.4</v>
      </c>
      <c r="J25" s="147" t="str">
        <f>VLOOKUP(B25,[33]工作考核!B23:D146,2,0)</f>
        <v>优秀</v>
      </c>
      <c r="K25" s="150">
        <v>104</v>
      </c>
      <c r="L25" s="154">
        <f t="shared" si="7"/>
        <v>3</v>
      </c>
      <c r="M25" s="147" t="str">
        <f>VLOOKUP(B25,[33]标准化建设!B25:D148,2,0)</f>
        <v>通过</v>
      </c>
      <c r="N25" s="152">
        <v>1</v>
      </c>
      <c r="O25" s="147">
        <f t="shared" si="3"/>
        <v>0.45</v>
      </c>
      <c r="P25" s="153">
        <f t="shared" si="4"/>
        <v>6.98</v>
      </c>
    </row>
    <row r="26" spans="1:16" ht="20.100000000000001" customHeight="1">
      <c r="A26" s="143">
        <v>22</v>
      </c>
      <c r="B26" s="144" t="s">
        <v>671</v>
      </c>
      <c r="C26" s="145">
        <f>VLOOKUP(B26,[33]贷款规模!B25:D148,3,0)</f>
        <v>744.64</v>
      </c>
      <c r="D26" s="115">
        <f t="shared" si="5"/>
        <v>1.59</v>
      </c>
      <c r="E26" s="147">
        <f>VLOOKUP(B26,[33]应还本息!C28:F151,4,0)</f>
        <v>701801</v>
      </c>
      <c r="F26" s="147">
        <f>VLOOKUP(B26,[33]应还本息!C28:J151,8,0)</f>
        <v>82.39</v>
      </c>
      <c r="G26" s="147">
        <f t="shared" si="1"/>
        <v>0.8</v>
      </c>
      <c r="H26" s="147">
        <f t="shared" si="2"/>
        <v>561440.80000000005</v>
      </c>
      <c r="I26" s="147">
        <f t="shared" si="6"/>
        <v>0.82</v>
      </c>
      <c r="J26" s="147" t="str">
        <f>VLOOKUP(B26,[33]工作考核!B24:D147,2,0)</f>
        <v>合格</v>
      </c>
      <c r="K26" s="150">
        <v>85</v>
      </c>
      <c r="L26" s="154">
        <f t="shared" si="7"/>
        <v>1</v>
      </c>
      <c r="M26" s="147" t="str">
        <f>VLOOKUP(B26,[33]标准化建设!B26:D149,2,0)</f>
        <v>通过</v>
      </c>
      <c r="N26" s="152">
        <v>1</v>
      </c>
      <c r="O26" s="147">
        <f t="shared" si="3"/>
        <v>0.45</v>
      </c>
      <c r="P26" s="153">
        <f t="shared" si="4"/>
        <v>3.86</v>
      </c>
    </row>
    <row r="27" spans="1:16" ht="20.100000000000001" customHeight="1">
      <c r="A27" s="143">
        <v>23</v>
      </c>
      <c r="B27" s="144" t="s">
        <v>672</v>
      </c>
      <c r="C27" s="145">
        <f>VLOOKUP(B27,[33]贷款规模!B26:D149,3,0)</f>
        <v>346.15</v>
      </c>
      <c r="D27" s="115">
        <f t="shared" si="5"/>
        <v>0.74</v>
      </c>
      <c r="E27" s="147">
        <f>VLOOKUP(B27,[33]应还本息!C29:F152,4,0)</f>
        <v>439567.47</v>
      </c>
      <c r="F27" s="147">
        <f>VLOOKUP(B27,[33]应还本息!C29:J152,8,0)</f>
        <v>87.44</v>
      </c>
      <c r="G27" s="147">
        <f t="shared" si="1"/>
        <v>0.8</v>
      </c>
      <c r="H27" s="147">
        <f t="shared" si="2"/>
        <v>351653.97600000002</v>
      </c>
      <c r="I27" s="147">
        <f t="shared" si="6"/>
        <v>0.51</v>
      </c>
      <c r="J27" s="147" t="str">
        <f>VLOOKUP(B27,[33]工作考核!B25:D148,2,0)</f>
        <v>良好</v>
      </c>
      <c r="K27" s="150">
        <v>90</v>
      </c>
      <c r="L27" s="154">
        <f t="shared" si="7"/>
        <v>2</v>
      </c>
      <c r="M27" s="147" t="str">
        <f>VLOOKUP(B27,[33]标准化建设!B27:D150,2,0)</f>
        <v>通过</v>
      </c>
      <c r="N27" s="152">
        <v>1</v>
      </c>
      <c r="O27" s="147">
        <f t="shared" si="3"/>
        <v>0.45</v>
      </c>
      <c r="P27" s="153">
        <f t="shared" si="4"/>
        <v>3.7</v>
      </c>
    </row>
    <row r="28" spans="1:16" ht="20.100000000000001" customHeight="1">
      <c r="A28" s="143">
        <v>24</v>
      </c>
      <c r="B28" s="144" t="s">
        <v>674</v>
      </c>
      <c r="C28" s="145">
        <f>VLOOKUP(B28,[33]贷款规模!B27:D150,3,0)</f>
        <v>565.1</v>
      </c>
      <c r="D28" s="115">
        <f t="shared" si="5"/>
        <v>1.21</v>
      </c>
      <c r="E28" s="147">
        <f>VLOOKUP(B28,[33]应还本息!C30:F153,4,0)</f>
        <v>1005428.09</v>
      </c>
      <c r="F28" s="147">
        <f>VLOOKUP(B28,[33]应还本息!C30:J153,8,0)</f>
        <v>82.06</v>
      </c>
      <c r="G28" s="147">
        <f t="shared" si="1"/>
        <v>0.8</v>
      </c>
      <c r="H28" s="147">
        <f t="shared" si="2"/>
        <v>804342.47200000007</v>
      </c>
      <c r="I28" s="147">
        <f t="shared" si="6"/>
        <v>1.17</v>
      </c>
      <c r="J28" s="147" t="str">
        <f>VLOOKUP(B28,[33]工作考核!B26:D149,2,0)</f>
        <v>合格</v>
      </c>
      <c r="K28" s="150">
        <v>84</v>
      </c>
      <c r="L28" s="154">
        <f t="shared" si="7"/>
        <v>1</v>
      </c>
      <c r="M28" s="147" t="str">
        <f>VLOOKUP(B28,[33]标准化建设!B28:D151,2,0)</f>
        <v>通过</v>
      </c>
      <c r="N28" s="152">
        <v>1</v>
      </c>
      <c r="O28" s="147">
        <f t="shared" si="3"/>
        <v>0.45</v>
      </c>
      <c r="P28" s="153">
        <f t="shared" si="4"/>
        <v>3.83</v>
      </c>
    </row>
    <row r="29" spans="1:16" ht="20.100000000000001" customHeight="1">
      <c r="A29" s="143">
        <v>25</v>
      </c>
      <c r="B29" s="144" t="s">
        <v>675</v>
      </c>
      <c r="C29" s="145">
        <f>VLOOKUP(B29,[33]贷款规模!B28:D151,3,0)</f>
        <v>1248.8</v>
      </c>
      <c r="D29" s="115">
        <f t="shared" si="5"/>
        <v>2.67</v>
      </c>
      <c r="E29" s="147">
        <f>VLOOKUP(B29,[33]应还本息!C31:F154,4,0)</f>
        <v>1105253.94</v>
      </c>
      <c r="F29" s="147">
        <f>VLOOKUP(B29,[33]应还本息!C31:J154,8,0)</f>
        <v>94.08</v>
      </c>
      <c r="G29" s="147">
        <f t="shared" si="1"/>
        <v>1</v>
      </c>
      <c r="H29" s="147">
        <f t="shared" si="2"/>
        <v>1105253.94</v>
      </c>
      <c r="I29" s="147">
        <f t="shared" si="6"/>
        <v>1.61</v>
      </c>
      <c r="J29" s="147" t="str">
        <f>VLOOKUP(B29,[33]工作考核!B27:D150,2,0)</f>
        <v>优秀</v>
      </c>
      <c r="K29" s="150">
        <v>99</v>
      </c>
      <c r="L29" s="154">
        <f t="shared" si="7"/>
        <v>3</v>
      </c>
      <c r="M29" s="147" t="str">
        <f>VLOOKUP(B29,[33]标准化建设!B29:D152,2,0)</f>
        <v>通过</v>
      </c>
      <c r="N29" s="152">
        <v>1</v>
      </c>
      <c r="O29" s="147">
        <f t="shared" si="3"/>
        <v>0.45</v>
      </c>
      <c r="P29" s="153">
        <f t="shared" si="4"/>
        <v>7.73</v>
      </c>
    </row>
    <row r="30" spans="1:16" ht="20.100000000000001" customHeight="1">
      <c r="A30" s="143">
        <v>26</v>
      </c>
      <c r="B30" s="144" t="s">
        <v>676</v>
      </c>
      <c r="C30" s="145">
        <f>VLOOKUP(B30,[33]贷款规模!B29:D152,3,0)</f>
        <v>1838.71</v>
      </c>
      <c r="D30" s="115">
        <f t="shared" si="5"/>
        <v>3.94</v>
      </c>
      <c r="E30" s="147">
        <f>VLOOKUP(B30,[33]应还本息!C32:F155,4,0)</f>
        <v>1518278.28</v>
      </c>
      <c r="F30" s="147">
        <f>VLOOKUP(B30,[33]应还本息!C32:J155,8,0)</f>
        <v>93.62</v>
      </c>
      <c r="G30" s="147">
        <f t="shared" si="1"/>
        <v>1</v>
      </c>
      <c r="H30" s="147">
        <f t="shared" si="2"/>
        <v>1518278.28</v>
      </c>
      <c r="I30" s="147">
        <f t="shared" si="6"/>
        <v>2.21</v>
      </c>
      <c r="J30" s="147" t="str">
        <f>VLOOKUP(B30,[33]工作考核!B28:D151,2,0)</f>
        <v>优秀</v>
      </c>
      <c r="K30" s="150">
        <v>101</v>
      </c>
      <c r="L30" s="154">
        <f t="shared" si="7"/>
        <v>3</v>
      </c>
      <c r="M30" s="147" t="str">
        <f>VLOOKUP(B30,[33]标准化建设!B30:D153,2,0)</f>
        <v>通过</v>
      </c>
      <c r="N30" s="152">
        <v>1</v>
      </c>
      <c r="O30" s="147">
        <f t="shared" si="3"/>
        <v>0.45</v>
      </c>
      <c r="P30" s="153">
        <f t="shared" si="4"/>
        <v>9.6</v>
      </c>
    </row>
    <row r="31" spans="1:16" ht="20.100000000000001" customHeight="1">
      <c r="A31" s="143">
        <v>27</v>
      </c>
      <c r="B31" s="144" t="s">
        <v>677</v>
      </c>
      <c r="C31" s="145">
        <f>VLOOKUP(B31,[33]贷款规模!B30:D153,3,0)</f>
        <v>1225.17</v>
      </c>
      <c r="D31" s="115">
        <f t="shared" si="5"/>
        <v>2.62</v>
      </c>
      <c r="E31" s="147">
        <f>VLOOKUP(B31,[33]应还本息!C33:F156,4,0)</f>
        <v>1718687.79</v>
      </c>
      <c r="F31" s="147">
        <f>VLOOKUP(B31,[33]应还本息!C33:J156,8,0)</f>
        <v>73.95</v>
      </c>
      <c r="G31" s="147">
        <f t="shared" si="1"/>
        <v>0.8</v>
      </c>
      <c r="H31" s="147">
        <f t="shared" si="2"/>
        <v>1374950.2320000001</v>
      </c>
      <c r="I31" s="147">
        <f t="shared" si="6"/>
        <v>2</v>
      </c>
      <c r="J31" s="147" t="str">
        <f>VLOOKUP(B31,[33]工作考核!B29:D152,2,0)</f>
        <v>合格</v>
      </c>
      <c r="K31" s="150">
        <v>84</v>
      </c>
      <c r="L31" s="154">
        <f t="shared" si="7"/>
        <v>1</v>
      </c>
      <c r="M31" s="147" t="str">
        <f>VLOOKUP(B31,[33]标准化建设!B31:D154,2,0)</f>
        <v>通过</v>
      </c>
      <c r="N31" s="152">
        <v>1</v>
      </c>
      <c r="O31" s="147">
        <f t="shared" si="3"/>
        <v>0.45</v>
      </c>
      <c r="P31" s="153">
        <f t="shared" si="4"/>
        <v>6.07</v>
      </c>
    </row>
    <row r="32" spans="1:16" ht="20.100000000000001" customHeight="1">
      <c r="A32" s="143">
        <v>28</v>
      </c>
      <c r="B32" s="144" t="s">
        <v>930</v>
      </c>
      <c r="C32" s="145"/>
      <c r="D32" s="147"/>
      <c r="E32" s="147"/>
      <c r="F32" s="147"/>
      <c r="G32" s="147"/>
      <c r="H32" s="147"/>
      <c r="I32" s="147"/>
      <c r="J32" s="147"/>
      <c r="K32" s="150"/>
      <c r="L32" s="155">
        <v>0.3</v>
      </c>
      <c r="M32" s="147"/>
      <c r="N32" s="152"/>
      <c r="O32" s="147">
        <v>1.35</v>
      </c>
      <c r="P32" s="153">
        <f t="shared" si="4"/>
        <v>1.65</v>
      </c>
    </row>
    <row r="33" spans="1:16" ht="20.100000000000001" customHeight="1">
      <c r="A33" s="143">
        <v>29</v>
      </c>
      <c r="B33" s="148" t="s">
        <v>678</v>
      </c>
      <c r="C33" s="145">
        <f>VLOOKUP(B33,[33]贷款规模!B31:D154,3,0)</f>
        <v>288.14999999999998</v>
      </c>
      <c r="D33" s="115">
        <f t="shared" ref="D33:D64" si="8">ROUND(C33/$C$4*$D$4,2)</f>
        <v>0.62</v>
      </c>
      <c r="E33" s="147">
        <f>VLOOKUP(B33,[33]应还本息!C34:F157,4,0)</f>
        <v>313087.63</v>
      </c>
      <c r="F33" s="147">
        <f>VLOOKUP(B33,[33]应还本息!C34:J157,8,0)</f>
        <v>94.75</v>
      </c>
      <c r="G33" s="147">
        <f t="shared" ref="G33:G96" si="9">IF(F33&gt;95,1.2,IF(F33&gt;90,1,0.8))</f>
        <v>1</v>
      </c>
      <c r="H33" s="147">
        <f t="shared" ref="H33:H96" si="10">E33*G33</f>
        <v>313087.63</v>
      </c>
      <c r="I33" s="147">
        <f t="shared" ref="I33:I64" si="11">ROUND(H33/$H$4*$I$4,2)</f>
        <v>0.46</v>
      </c>
      <c r="J33" s="147" t="str">
        <f>VLOOKUP(B33,[33]工作考核!B30:D153,2,0)</f>
        <v>优秀</v>
      </c>
      <c r="K33" s="150">
        <v>100</v>
      </c>
      <c r="L33" s="154">
        <f t="shared" ref="L33:L96" si="12">IF(K33&gt;90,3,IF(K33&gt;89,2,1))</f>
        <v>3</v>
      </c>
      <c r="M33" s="147" t="str">
        <f>VLOOKUP(B33,[33]标准化建设!B32:D155,2,0)</f>
        <v>通过</v>
      </c>
      <c r="N33" s="152">
        <v>3</v>
      </c>
      <c r="O33" s="147">
        <f t="shared" ref="O33:O96" si="13">ROUND(IF(N33=1,0.45,IF(N33=3,3.45)),2)</f>
        <v>3.45</v>
      </c>
      <c r="P33" s="153">
        <f t="shared" si="4"/>
        <v>7.53</v>
      </c>
    </row>
    <row r="34" spans="1:16" ht="20.100000000000001" customHeight="1">
      <c r="A34" s="143">
        <v>30</v>
      </c>
      <c r="B34" s="148" t="s">
        <v>679</v>
      </c>
      <c r="C34" s="145">
        <f>VLOOKUP(B34,[33]贷款规模!B32:D155,3,0)</f>
        <v>350.27</v>
      </c>
      <c r="D34" s="115">
        <f t="shared" si="8"/>
        <v>0.75</v>
      </c>
      <c r="E34" s="147">
        <f>VLOOKUP(B34,[33]应还本息!C35:F158,4,0)</f>
        <v>296176.73</v>
      </c>
      <c r="F34" s="147">
        <f>VLOOKUP(B34,[33]应还本息!C35:J158,8,0)</f>
        <v>94.59</v>
      </c>
      <c r="G34" s="147">
        <f t="shared" si="9"/>
        <v>1</v>
      </c>
      <c r="H34" s="147">
        <f t="shared" si="10"/>
        <v>296176.73</v>
      </c>
      <c r="I34" s="147">
        <f t="shared" si="11"/>
        <v>0.43</v>
      </c>
      <c r="J34" s="147" t="str">
        <f>VLOOKUP(B34,[33]工作考核!B31:D154,2,0)</f>
        <v>优秀</v>
      </c>
      <c r="K34" s="150">
        <v>100</v>
      </c>
      <c r="L34" s="154">
        <f t="shared" si="12"/>
        <v>3</v>
      </c>
      <c r="M34" s="147" t="str">
        <f>VLOOKUP(B34,[33]标准化建设!B33:D156,2,0)</f>
        <v>通过</v>
      </c>
      <c r="N34" s="152">
        <v>3</v>
      </c>
      <c r="O34" s="147">
        <f t="shared" si="13"/>
        <v>3.45</v>
      </c>
      <c r="P34" s="153">
        <f t="shared" si="4"/>
        <v>7.63</v>
      </c>
    </row>
    <row r="35" spans="1:16" ht="20.100000000000001" customHeight="1">
      <c r="A35" s="143">
        <v>31</v>
      </c>
      <c r="B35" s="144" t="s">
        <v>680</v>
      </c>
      <c r="C35" s="145">
        <f>VLOOKUP(B35,[33]贷款规模!B33:D156,3,0)</f>
        <v>120.41</v>
      </c>
      <c r="D35" s="115">
        <f t="shared" si="8"/>
        <v>0.26</v>
      </c>
      <c r="E35" s="147">
        <f>VLOOKUP(B35,[33]应还本息!C36:F159,4,0)</f>
        <v>126481.60000000001</v>
      </c>
      <c r="F35" s="147">
        <f>VLOOKUP(B35,[33]应还本息!C36:J159,8,0)</f>
        <v>100</v>
      </c>
      <c r="G35" s="147">
        <f t="shared" si="9"/>
        <v>1.2</v>
      </c>
      <c r="H35" s="147">
        <f t="shared" si="10"/>
        <v>151777.92000000001</v>
      </c>
      <c r="I35" s="147">
        <f t="shared" si="11"/>
        <v>0.22</v>
      </c>
      <c r="J35" s="147" t="str">
        <f>VLOOKUP(B35,[33]工作考核!B32:D155,2,0)</f>
        <v>优秀</v>
      </c>
      <c r="K35" s="150">
        <v>105</v>
      </c>
      <c r="L35" s="154">
        <f t="shared" si="12"/>
        <v>3</v>
      </c>
      <c r="M35" s="147" t="str">
        <f>VLOOKUP(B35,[33]标准化建设!B34:D157,2,0)</f>
        <v>通过</v>
      </c>
      <c r="N35" s="152">
        <v>1</v>
      </c>
      <c r="O35" s="147">
        <f t="shared" si="13"/>
        <v>0.45</v>
      </c>
      <c r="P35" s="153">
        <f t="shared" si="4"/>
        <v>3.93</v>
      </c>
    </row>
    <row r="36" spans="1:16" ht="20.100000000000001" customHeight="1">
      <c r="A36" s="143">
        <v>32</v>
      </c>
      <c r="B36" s="144" t="s">
        <v>681</v>
      </c>
      <c r="C36" s="145">
        <f>VLOOKUP(B36,[33]贷款规模!B34:D157,3,0)</f>
        <v>1212.31</v>
      </c>
      <c r="D36" s="115">
        <f t="shared" si="8"/>
        <v>2.59</v>
      </c>
      <c r="E36" s="147">
        <f>VLOOKUP(B36,[33]应还本息!C37:F160,4,0)</f>
        <v>1922262.88</v>
      </c>
      <c r="F36" s="147">
        <f>VLOOKUP(B36,[33]应还本息!C37:J160,8,0)</f>
        <v>89.43</v>
      </c>
      <c r="G36" s="147">
        <f t="shared" si="9"/>
        <v>0.8</v>
      </c>
      <c r="H36" s="147">
        <f t="shared" si="10"/>
        <v>1537810.304</v>
      </c>
      <c r="I36" s="147">
        <f t="shared" si="11"/>
        <v>2.2400000000000002</v>
      </c>
      <c r="J36" s="147" t="str">
        <f>VLOOKUP(B36,[33]工作考核!B33:D156,2,0)</f>
        <v>良好</v>
      </c>
      <c r="K36" s="150">
        <v>90</v>
      </c>
      <c r="L36" s="154">
        <f t="shared" si="12"/>
        <v>2</v>
      </c>
      <c r="M36" s="147" t="str">
        <f>VLOOKUP(B36,[33]标准化建设!B35:D158,2,0)</f>
        <v>通过</v>
      </c>
      <c r="N36" s="152">
        <v>1</v>
      </c>
      <c r="O36" s="147">
        <f t="shared" si="13"/>
        <v>0.45</v>
      </c>
      <c r="P36" s="153">
        <f t="shared" si="4"/>
        <v>7.28</v>
      </c>
    </row>
    <row r="37" spans="1:16" ht="20.100000000000001" customHeight="1">
      <c r="A37" s="143">
        <v>33</v>
      </c>
      <c r="B37" s="144" t="s">
        <v>682</v>
      </c>
      <c r="C37" s="145">
        <f>VLOOKUP(B37,[33]贷款规模!B35:D158,3,0)</f>
        <v>1057.3</v>
      </c>
      <c r="D37" s="115">
        <f t="shared" si="8"/>
        <v>2.2599999999999998</v>
      </c>
      <c r="E37" s="147">
        <f>VLOOKUP(B37,[33]应还本息!C38:F161,4,0)</f>
        <v>1218366.5</v>
      </c>
      <c r="F37" s="147">
        <f>VLOOKUP(B37,[33]应还本息!C38:J161,8,0)</f>
        <v>89.55</v>
      </c>
      <c r="G37" s="147">
        <f t="shared" si="9"/>
        <v>0.8</v>
      </c>
      <c r="H37" s="147">
        <f t="shared" si="10"/>
        <v>974693.20000000007</v>
      </c>
      <c r="I37" s="147">
        <f t="shared" si="11"/>
        <v>1.42</v>
      </c>
      <c r="J37" s="147" t="str">
        <f>VLOOKUP(B37,[33]工作考核!B34:D157,2,0)</f>
        <v>良好</v>
      </c>
      <c r="K37" s="150">
        <v>90</v>
      </c>
      <c r="L37" s="154">
        <f t="shared" si="12"/>
        <v>2</v>
      </c>
      <c r="M37" s="147" t="str">
        <f>VLOOKUP(B37,[33]标准化建设!B36:D159,2,0)</f>
        <v>通过</v>
      </c>
      <c r="N37" s="152">
        <v>1</v>
      </c>
      <c r="O37" s="147">
        <f t="shared" si="13"/>
        <v>0.45</v>
      </c>
      <c r="P37" s="153">
        <f t="shared" si="4"/>
        <v>6.13</v>
      </c>
    </row>
    <row r="38" spans="1:16" ht="20.100000000000001" customHeight="1">
      <c r="A38" s="143">
        <v>34</v>
      </c>
      <c r="B38" s="144" t="s">
        <v>683</v>
      </c>
      <c r="C38" s="145">
        <f>VLOOKUP(B38,[33]贷款规模!B36:D159,3,0)</f>
        <v>1753.32</v>
      </c>
      <c r="D38" s="115">
        <f t="shared" si="8"/>
        <v>3.75</v>
      </c>
      <c r="E38" s="147">
        <f>VLOOKUP(B38,[33]应还本息!C39:F162,4,0)</f>
        <v>2424803.5099999998</v>
      </c>
      <c r="F38" s="147">
        <f>VLOOKUP(B38,[33]应还本息!C39:J162,8,0)</f>
        <v>92.32</v>
      </c>
      <c r="G38" s="147">
        <f t="shared" si="9"/>
        <v>1</v>
      </c>
      <c r="H38" s="147">
        <f t="shared" si="10"/>
        <v>2424803.5099999998</v>
      </c>
      <c r="I38" s="147">
        <f t="shared" si="11"/>
        <v>3.53</v>
      </c>
      <c r="J38" s="147" t="str">
        <f>VLOOKUP(B38,[33]工作考核!B35:D158,2,0)</f>
        <v>优秀</v>
      </c>
      <c r="K38" s="150">
        <v>98</v>
      </c>
      <c r="L38" s="154">
        <f t="shared" si="12"/>
        <v>3</v>
      </c>
      <c r="M38" s="147" t="str">
        <f>VLOOKUP(B38,[33]标准化建设!B37:D160,2,0)</f>
        <v>通过</v>
      </c>
      <c r="N38" s="152">
        <v>1</v>
      </c>
      <c r="O38" s="147">
        <f t="shared" si="13"/>
        <v>0.45</v>
      </c>
      <c r="P38" s="153">
        <f t="shared" si="4"/>
        <v>10.73</v>
      </c>
    </row>
    <row r="39" spans="1:16" ht="20.100000000000001" customHeight="1">
      <c r="A39" s="143">
        <v>35</v>
      </c>
      <c r="B39" s="144" t="s">
        <v>684</v>
      </c>
      <c r="C39" s="145">
        <f>VLOOKUP(B39,[33]贷款规模!B37:D160,3,0)</f>
        <v>1805.4</v>
      </c>
      <c r="D39" s="115">
        <f t="shared" si="8"/>
        <v>3.86</v>
      </c>
      <c r="E39" s="147">
        <f>VLOOKUP(B39,[33]应还本息!C40:F163,4,0)</f>
        <v>1798024.95</v>
      </c>
      <c r="F39" s="147">
        <f>VLOOKUP(B39,[33]应还本息!C40:J163,8,0)</f>
        <v>99.85</v>
      </c>
      <c r="G39" s="147">
        <f t="shared" si="9"/>
        <v>1.2</v>
      </c>
      <c r="H39" s="147">
        <f t="shared" si="10"/>
        <v>2157629.94</v>
      </c>
      <c r="I39" s="147">
        <f t="shared" si="11"/>
        <v>3.15</v>
      </c>
      <c r="J39" s="147" t="str">
        <f>VLOOKUP(B39,[33]工作考核!B36:D159,2,0)</f>
        <v>优秀</v>
      </c>
      <c r="K39" s="150">
        <v>105</v>
      </c>
      <c r="L39" s="154">
        <f t="shared" si="12"/>
        <v>3</v>
      </c>
      <c r="M39" s="147" t="str">
        <f>VLOOKUP(B39,[33]标准化建设!B38:D161,2,0)</f>
        <v>通过</v>
      </c>
      <c r="N39" s="152">
        <v>1</v>
      </c>
      <c r="O39" s="147">
        <f t="shared" si="13"/>
        <v>0.45</v>
      </c>
      <c r="P39" s="153">
        <f t="shared" si="4"/>
        <v>10.46</v>
      </c>
    </row>
    <row r="40" spans="1:16" ht="20.100000000000001" customHeight="1">
      <c r="A40" s="143">
        <v>36</v>
      </c>
      <c r="B40" s="148" t="s">
        <v>685</v>
      </c>
      <c r="C40" s="145">
        <f>VLOOKUP(B40,[33]贷款规模!B38:D161,3,0)</f>
        <v>1409.51</v>
      </c>
      <c r="D40" s="115">
        <f t="shared" si="8"/>
        <v>3.02</v>
      </c>
      <c r="E40" s="147">
        <f>VLOOKUP(B40,[33]应还本息!C41:F164,4,0)</f>
        <v>1520577.37</v>
      </c>
      <c r="F40" s="147">
        <f>VLOOKUP(B40,[33]应还本息!C41:J164,8,0)</f>
        <v>99.85</v>
      </c>
      <c r="G40" s="147">
        <f t="shared" si="9"/>
        <v>1.2</v>
      </c>
      <c r="H40" s="147">
        <f t="shared" si="10"/>
        <v>1824692.844</v>
      </c>
      <c r="I40" s="147">
        <f t="shared" si="11"/>
        <v>2.66</v>
      </c>
      <c r="J40" s="147" t="str">
        <f>VLOOKUP(B40,[33]工作考核!B37:D160,2,0)</f>
        <v>优秀</v>
      </c>
      <c r="K40" s="150">
        <v>104</v>
      </c>
      <c r="L40" s="154">
        <f t="shared" si="12"/>
        <v>3</v>
      </c>
      <c r="M40" s="147" t="str">
        <f>VLOOKUP(B40,[33]标准化建设!B39:D162,2,0)</f>
        <v>通过</v>
      </c>
      <c r="N40" s="152">
        <v>3</v>
      </c>
      <c r="O40" s="147">
        <f t="shared" si="13"/>
        <v>3.45</v>
      </c>
      <c r="P40" s="153">
        <f t="shared" si="4"/>
        <v>12.13</v>
      </c>
    </row>
    <row r="41" spans="1:16" ht="20.100000000000001" customHeight="1">
      <c r="A41" s="143">
        <v>37</v>
      </c>
      <c r="B41" s="144" t="s">
        <v>686</v>
      </c>
      <c r="C41" s="145">
        <f>VLOOKUP(B41,[33]贷款规模!B39:D162,3,0)</f>
        <v>734.35</v>
      </c>
      <c r="D41" s="115">
        <f t="shared" si="8"/>
        <v>1.57</v>
      </c>
      <c r="E41" s="147">
        <f>VLOOKUP(B41,[33]应还本息!C42:F165,4,0)</f>
        <v>915071.97</v>
      </c>
      <c r="F41" s="147">
        <f>VLOOKUP(B41,[33]应还本息!C42:J165,8,0)</f>
        <v>93.06</v>
      </c>
      <c r="G41" s="147">
        <f t="shared" si="9"/>
        <v>1</v>
      </c>
      <c r="H41" s="147">
        <f t="shared" si="10"/>
        <v>915071.97</v>
      </c>
      <c r="I41" s="147">
        <f t="shared" si="11"/>
        <v>1.33</v>
      </c>
      <c r="J41" s="147" t="str">
        <f>VLOOKUP(B41,[33]工作考核!B38:D161,2,0)</f>
        <v>优秀</v>
      </c>
      <c r="K41" s="150">
        <v>99</v>
      </c>
      <c r="L41" s="154">
        <f t="shared" si="12"/>
        <v>3</v>
      </c>
      <c r="M41" s="147" t="str">
        <f>VLOOKUP(B41,[33]标准化建设!B40:D163,2,0)</f>
        <v>通过</v>
      </c>
      <c r="N41" s="152">
        <v>1</v>
      </c>
      <c r="O41" s="147">
        <f t="shared" si="13"/>
        <v>0.45</v>
      </c>
      <c r="P41" s="153">
        <f t="shared" si="4"/>
        <v>6.35</v>
      </c>
    </row>
    <row r="42" spans="1:16" ht="20.100000000000001" customHeight="1">
      <c r="A42" s="143">
        <v>38</v>
      </c>
      <c r="B42" s="144" t="s">
        <v>687</v>
      </c>
      <c r="C42" s="145">
        <f>VLOOKUP(B42,[33]贷款规模!B40:D163,3,0)</f>
        <v>864.9</v>
      </c>
      <c r="D42" s="115">
        <f t="shared" si="8"/>
        <v>1.85</v>
      </c>
      <c r="E42" s="147">
        <f>VLOOKUP(B42,[33]应还本息!C43:F166,4,0)</f>
        <v>1059037.28</v>
      </c>
      <c r="F42" s="147">
        <f>VLOOKUP(B42,[33]应还本息!C43:J166,8,0)</f>
        <v>93.73</v>
      </c>
      <c r="G42" s="147">
        <f t="shared" si="9"/>
        <v>1</v>
      </c>
      <c r="H42" s="147">
        <f t="shared" si="10"/>
        <v>1059037.28</v>
      </c>
      <c r="I42" s="147">
        <f t="shared" si="11"/>
        <v>1.54</v>
      </c>
      <c r="J42" s="147" t="str">
        <f>VLOOKUP(B42,[33]工作考核!B39:D162,2,0)</f>
        <v>优秀</v>
      </c>
      <c r="K42" s="150">
        <v>99</v>
      </c>
      <c r="L42" s="154">
        <f t="shared" si="12"/>
        <v>3</v>
      </c>
      <c r="M42" s="147" t="str">
        <f>VLOOKUP(B42,[33]标准化建设!B41:D164,2,0)</f>
        <v>通过</v>
      </c>
      <c r="N42" s="152">
        <v>1</v>
      </c>
      <c r="O42" s="147">
        <f t="shared" si="13"/>
        <v>0.45</v>
      </c>
      <c r="P42" s="153">
        <f t="shared" si="4"/>
        <v>6.84</v>
      </c>
    </row>
    <row r="43" spans="1:16" ht="20.100000000000001" customHeight="1">
      <c r="A43" s="143">
        <v>39</v>
      </c>
      <c r="B43" s="148" t="s">
        <v>688</v>
      </c>
      <c r="C43" s="145">
        <f>VLOOKUP(B43,[33]贷款规模!B41:D164,3,0)</f>
        <v>1168.52</v>
      </c>
      <c r="D43" s="115">
        <f t="shared" si="8"/>
        <v>2.5</v>
      </c>
      <c r="E43" s="147">
        <f>VLOOKUP(B43,[33]应还本息!C44:F167,4,0)</f>
        <v>1449265.95</v>
      </c>
      <c r="F43" s="147">
        <f>VLOOKUP(B43,[33]应还本息!C44:J167,8,0)</f>
        <v>93.29</v>
      </c>
      <c r="G43" s="147">
        <f t="shared" si="9"/>
        <v>1</v>
      </c>
      <c r="H43" s="147">
        <f t="shared" si="10"/>
        <v>1449265.95</v>
      </c>
      <c r="I43" s="147">
        <f t="shared" si="11"/>
        <v>2.11</v>
      </c>
      <c r="J43" s="147" t="str">
        <f>VLOOKUP(B43,[33]工作考核!B40:D163,2,0)</f>
        <v>优秀</v>
      </c>
      <c r="K43" s="150">
        <v>97</v>
      </c>
      <c r="L43" s="154">
        <f t="shared" si="12"/>
        <v>3</v>
      </c>
      <c r="M43" s="147" t="str">
        <f>VLOOKUP(B43,[33]标准化建设!B42:D165,2,0)</f>
        <v>通过</v>
      </c>
      <c r="N43" s="152">
        <v>3</v>
      </c>
      <c r="O43" s="147">
        <f t="shared" si="13"/>
        <v>3.45</v>
      </c>
      <c r="P43" s="153">
        <f t="shared" si="4"/>
        <v>11.06</v>
      </c>
    </row>
    <row r="44" spans="1:16" ht="20.100000000000001" customHeight="1">
      <c r="A44" s="143">
        <v>40</v>
      </c>
      <c r="B44" s="144" t="s">
        <v>689</v>
      </c>
      <c r="C44" s="145">
        <f>VLOOKUP(B44,[33]贷款规模!B42:D165,3,0)</f>
        <v>1680.72</v>
      </c>
      <c r="D44" s="115">
        <f t="shared" si="8"/>
        <v>3.6</v>
      </c>
      <c r="E44" s="147">
        <f>VLOOKUP(B44,[33]应还本息!C45:F168,4,0)</f>
        <v>1841660.89</v>
      </c>
      <c r="F44" s="147">
        <f>VLOOKUP(B44,[33]应还本息!C45:J168,8,0)</f>
        <v>87.77</v>
      </c>
      <c r="G44" s="147">
        <f t="shared" si="9"/>
        <v>0.8</v>
      </c>
      <c r="H44" s="147">
        <f t="shared" si="10"/>
        <v>1473328.7120000001</v>
      </c>
      <c r="I44" s="147">
        <f t="shared" si="11"/>
        <v>2.15</v>
      </c>
      <c r="J44" s="147" t="str">
        <f>VLOOKUP(B44,[33]工作考核!B41:D164,2,0)</f>
        <v>良好</v>
      </c>
      <c r="K44" s="150">
        <v>90</v>
      </c>
      <c r="L44" s="154">
        <f t="shared" si="12"/>
        <v>2</v>
      </c>
      <c r="M44" s="147" t="str">
        <f>VLOOKUP(B44,[33]标准化建设!B43:D166,2,0)</f>
        <v>通过</v>
      </c>
      <c r="N44" s="152">
        <v>1</v>
      </c>
      <c r="O44" s="147">
        <f t="shared" si="13"/>
        <v>0.45</v>
      </c>
      <c r="P44" s="153">
        <f t="shared" si="4"/>
        <v>8.1999999999999993</v>
      </c>
    </row>
    <row r="45" spans="1:16" ht="20.100000000000001" customHeight="1">
      <c r="A45" s="143">
        <v>41</v>
      </c>
      <c r="B45" s="144" t="s">
        <v>690</v>
      </c>
      <c r="C45" s="145">
        <f>VLOOKUP(B45,[33]贷款规模!B43:D166,3,0)</f>
        <v>18.8</v>
      </c>
      <c r="D45" s="115">
        <f t="shared" si="8"/>
        <v>0.04</v>
      </c>
      <c r="E45" s="147">
        <f>VLOOKUP(B45,[33]应还本息!C46:F169,4,0)</f>
        <v>57725.1</v>
      </c>
      <c r="F45" s="147">
        <f>VLOOKUP(B45,[33]应还本息!C46:J169,8,0)</f>
        <v>73.569999999999993</v>
      </c>
      <c r="G45" s="147">
        <f t="shared" si="9"/>
        <v>0.8</v>
      </c>
      <c r="H45" s="147">
        <f t="shared" si="10"/>
        <v>46180.08</v>
      </c>
      <c r="I45" s="147">
        <f t="shared" si="11"/>
        <v>7.0000000000000007E-2</v>
      </c>
      <c r="J45" s="147" t="str">
        <f>VLOOKUP(B45,[33]工作考核!B42:D165,2,0)</f>
        <v>合格</v>
      </c>
      <c r="K45" s="150">
        <v>76</v>
      </c>
      <c r="L45" s="154">
        <f t="shared" si="12"/>
        <v>1</v>
      </c>
      <c r="M45" s="147" t="str">
        <f>VLOOKUP(B45,[33]标准化建设!B44:D167,3,0)</f>
        <v>未申报</v>
      </c>
      <c r="N45" s="152">
        <v>1</v>
      </c>
      <c r="O45" s="147">
        <f t="shared" si="13"/>
        <v>0.45</v>
      </c>
      <c r="P45" s="153">
        <f t="shared" si="4"/>
        <v>1.56</v>
      </c>
    </row>
    <row r="46" spans="1:16" ht="20.100000000000001" customHeight="1">
      <c r="A46" s="143">
        <v>42</v>
      </c>
      <c r="B46" s="144" t="s">
        <v>691</v>
      </c>
      <c r="C46" s="145">
        <f>VLOOKUP(B46,[33]贷款规模!B44:D167,3,0)</f>
        <v>74.75</v>
      </c>
      <c r="D46" s="115">
        <f t="shared" si="8"/>
        <v>0.16</v>
      </c>
      <c r="E46" s="147">
        <f>VLOOKUP(B46,[33]应还本息!C47:F170,4,0)</f>
        <v>228883.91</v>
      </c>
      <c r="F46" s="147">
        <f>VLOOKUP(B46,[33]应还本息!C47:J170,8,0)</f>
        <v>91.03</v>
      </c>
      <c r="G46" s="147">
        <f t="shared" si="9"/>
        <v>1</v>
      </c>
      <c r="H46" s="147">
        <f t="shared" si="10"/>
        <v>228883.91</v>
      </c>
      <c r="I46" s="147">
        <f t="shared" si="11"/>
        <v>0.33</v>
      </c>
      <c r="J46" s="147" t="str">
        <f>VLOOKUP(B46,[33]工作考核!B43:D166,2,0)</f>
        <v>优秀</v>
      </c>
      <c r="K46" s="150">
        <v>98</v>
      </c>
      <c r="L46" s="154">
        <f t="shared" si="12"/>
        <v>3</v>
      </c>
      <c r="M46" s="147" t="str">
        <f>VLOOKUP(B46,[33]标准化建设!B45:D168,3,0)</f>
        <v>未申报</v>
      </c>
      <c r="N46" s="152">
        <v>1</v>
      </c>
      <c r="O46" s="147">
        <f t="shared" si="13"/>
        <v>0.45</v>
      </c>
      <c r="P46" s="153">
        <f t="shared" si="4"/>
        <v>3.94</v>
      </c>
    </row>
    <row r="47" spans="1:16" ht="20.100000000000001" customHeight="1">
      <c r="A47" s="143">
        <v>43</v>
      </c>
      <c r="B47" s="144" t="s">
        <v>692</v>
      </c>
      <c r="C47" s="145">
        <f>VLOOKUP(B47,[33]贷款规模!B45:D168,3,0)</f>
        <v>285.23</v>
      </c>
      <c r="D47" s="115">
        <f t="shared" si="8"/>
        <v>0.61</v>
      </c>
      <c r="E47" s="147">
        <f>VLOOKUP(B47,[33]应还本息!C48:F171,4,0)</f>
        <v>576959.97</v>
      </c>
      <c r="F47" s="147">
        <f>VLOOKUP(B47,[33]应还本息!C48:J171,8,0)</f>
        <v>98.23</v>
      </c>
      <c r="G47" s="147">
        <f t="shared" si="9"/>
        <v>1.2</v>
      </c>
      <c r="H47" s="147">
        <f t="shared" si="10"/>
        <v>692351.96399999992</v>
      </c>
      <c r="I47" s="147">
        <f t="shared" si="11"/>
        <v>1.01</v>
      </c>
      <c r="J47" s="147" t="str">
        <f>VLOOKUP(B47,[33]工作考核!B44:D167,2,0)</f>
        <v>优秀</v>
      </c>
      <c r="K47" s="150">
        <v>105</v>
      </c>
      <c r="L47" s="154">
        <f t="shared" si="12"/>
        <v>3</v>
      </c>
      <c r="M47" s="147" t="str">
        <f>VLOOKUP(B47,[33]标准化建设!B46:D169,2,0)</f>
        <v>通过</v>
      </c>
      <c r="N47" s="152">
        <v>1</v>
      </c>
      <c r="O47" s="147">
        <f t="shared" si="13"/>
        <v>0.45</v>
      </c>
      <c r="P47" s="153">
        <f t="shared" si="4"/>
        <v>5.07</v>
      </c>
    </row>
    <row r="48" spans="1:16" ht="20.100000000000001" customHeight="1">
      <c r="A48" s="143">
        <v>44</v>
      </c>
      <c r="B48" s="144" t="s">
        <v>693</v>
      </c>
      <c r="C48" s="145">
        <f>VLOOKUP(B48,[33]贷款规模!B46:D169,3,0)</f>
        <v>105.67</v>
      </c>
      <c r="D48" s="115">
        <f t="shared" si="8"/>
        <v>0.23</v>
      </c>
      <c r="E48" s="147">
        <f>VLOOKUP(B48,[33]应还本息!C49:F172,4,0)</f>
        <v>191479.67</v>
      </c>
      <c r="F48" s="147">
        <f>VLOOKUP(B48,[33]应还本息!C49:J172,8,0)</f>
        <v>95.05</v>
      </c>
      <c r="G48" s="147">
        <f t="shared" si="9"/>
        <v>1.2</v>
      </c>
      <c r="H48" s="147">
        <f t="shared" si="10"/>
        <v>229775.60400000002</v>
      </c>
      <c r="I48" s="147">
        <f t="shared" si="11"/>
        <v>0.33</v>
      </c>
      <c r="J48" s="147" t="str">
        <f>VLOOKUP(B48,[33]工作考核!B45:D168,2,0)</f>
        <v>优秀</v>
      </c>
      <c r="K48" s="150">
        <v>96</v>
      </c>
      <c r="L48" s="154">
        <f t="shared" si="12"/>
        <v>3</v>
      </c>
      <c r="M48" s="147" t="str">
        <f>VLOOKUP(B48,[33]标准化建设!B47:D170,3,0)</f>
        <v>未申报</v>
      </c>
      <c r="N48" s="152">
        <v>1</v>
      </c>
      <c r="O48" s="147">
        <f t="shared" si="13"/>
        <v>0.45</v>
      </c>
      <c r="P48" s="153">
        <f t="shared" si="4"/>
        <v>4.01</v>
      </c>
    </row>
    <row r="49" spans="1:16" ht="20.100000000000001" customHeight="1">
      <c r="A49" s="143">
        <v>45</v>
      </c>
      <c r="B49" s="144" t="s">
        <v>694</v>
      </c>
      <c r="C49" s="145">
        <f>VLOOKUP(B49,[33]贷款规模!B47:D170,3,0)</f>
        <v>85.2</v>
      </c>
      <c r="D49" s="115">
        <f t="shared" si="8"/>
        <v>0.18</v>
      </c>
      <c r="E49" s="147">
        <f>VLOOKUP(B49,[33]应还本息!C50:F173,4,0)</f>
        <v>154355.35999999999</v>
      </c>
      <c r="F49" s="147">
        <f>VLOOKUP(B49,[33]应还本息!C50:J173,8,0)</f>
        <v>100</v>
      </c>
      <c r="G49" s="147">
        <f t="shared" si="9"/>
        <v>1.2</v>
      </c>
      <c r="H49" s="147">
        <f t="shared" si="10"/>
        <v>185226.43199999997</v>
      </c>
      <c r="I49" s="147">
        <f t="shared" si="11"/>
        <v>0.27</v>
      </c>
      <c r="J49" s="147" t="str">
        <f>VLOOKUP(B49,[33]工作考核!B46:D169,2,0)</f>
        <v>优秀</v>
      </c>
      <c r="K49" s="150">
        <v>100</v>
      </c>
      <c r="L49" s="154">
        <f t="shared" si="12"/>
        <v>3</v>
      </c>
      <c r="M49" s="147" t="str">
        <f>VLOOKUP(B49,[33]标准化建设!B48:D171,3,0)</f>
        <v>未申报</v>
      </c>
      <c r="N49" s="152">
        <v>1</v>
      </c>
      <c r="O49" s="147">
        <f t="shared" si="13"/>
        <v>0.45</v>
      </c>
      <c r="P49" s="153">
        <f t="shared" si="4"/>
        <v>3.9</v>
      </c>
    </row>
    <row r="50" spans="1:16" ht="20.100000000000001" customHeight="1">
      <c r="A50" s="143">
        <v>46</v>
      </c>
      <c r="B50" s="144" t="s">
        <v>695</v>
      </c>
      <c r="C50" s="145">
        <f>VLOOKUP(B50,[33]贷款规模!B48:D171,3,0)</f>
        <v>184.24</v>
      </c>
      <c r="D50" s="115">
        <f t="shared" si="8"/>
        <v>0.39</v>
      </c>
      <c r="E50" s="147">
        <f>VLOOKUP(B50,[33]应还本息!C51:F174,4,0)</f>
        <v>359654.58</v>
      </c>
      <c r="F50" s="147">
        <f>VLOOKUP(B50,[33]应还本息!C51:J174,8,0)</f>
        <v>100</v>
      </c>
      <c r="G50" s="147">
        <f t="shared" si="9"/>
        <v>1.2</v>
      </c>
      <c r="H50" s="147">
        <f t="shared" si="10"/>
        <v>431585.49599999998</v>
      </c>
      <c r="I50" s="147">
        <f t="shared" si="11"/>
        <v>0.63</v>
      </c>
      <c r="J50" s="147" t="str">
        <f>VLOOKUP(B50,[33]工作考核!B47:D170,2,0)</f>
        <v>优秀</v>
      </c>
      <c r="K50" s="150">
        <v>102</v>
      </c>
      <c r="L50" s="154">
        <f t="shared" si="12"/>
        <v>3</v>
      </c>
      <c r="M50" s="147" t="str">
        <f>VLOOKUP(B50,[33]标准化建设!B49:D172,2,0)</f>
        <v>通过</v>
      </c>
      <c r="N50" s="152">
        <v>1</v>
      </c>
      <c r="O50" s="147">
        <f t="shared" si="13"/>
        <v>0.45</v>
      </c>
      <c r="P50" s="153">
        <f t="shared" si="4"/>
        <v>4.47</v>
      </c>
    </row>
    <row r="51" spans="1:16" ht="20.100000000000001" customHeight="1">
      <c r="A51" s="143">
        <v>47</v>
      </c>
      <c r="B51" s="144" t="s">
        <v>696</v>
      </c>
      <c r="C51" s="145">
        <f>VLOOKUP(B51,[33]贷款规模!B49:D172,3,0)</f>
        <v>827.68</v>
      </c>
      <c r="D51" s="115">
        <f t="shared" si="8"/>
        <v>1.77</v>
      </c>
      <c r="E51" s="147">
        <f>VLOOKUP(B51,[33]应还本息!C52:F175,4,0)</f>
        <v>2085459.11</v>
      </c>
      <c r="F51" s="147">
        <f>VLOOKUP(B51,[33]应还本息!C52:J175,8,0)</f>
        <v>85.11</v>
      </c>
      <c r="G51" s="147">
        <f t="shared" si="9"/>
        <v>0.8</v>
      </c>
      <c r="H51" s="147">
        <f t="shared" si="10"/>
        <v>1668367.2880000002</v>
      </c>
      <c r="I51" s="147">
        <f t="shared" si="11"/>
        <v>2.4300000000000002</v>
      </c>
      <c r="J51" s="147" t="str">
        <f>VLOOKUP(B51,[33]工作考核!B48:D171,2,0)</f>
        <v>良好</v>
      </c>
      <c r="K51" s="150">
        <v>90</v>
      </c>
      <c r="L51" s="154">
        <f t="shared" si="12"/>
        <v>2</v>
      </c>
      <c r="M51" s="147" t="str">
        <f>VLOOKUP(B51,[33]标准化建设!B50:D173,3,0)</f>
        <v>未申报</v>
      </c>
      <c r="N51" s="152">
        <v>1</v>
      </c>
      <c r="O51" s="147">
        <f t="shared" si="13"/>
        <v>0.45</v>
      </c>
      <c r="P51" s="153">
        <f t="shared" si="4"/>
        <v>6.65</v>
      </c>
    </row>
    <row r="52" spans="1:16" ht="20.100000000000001" customHeight="1">
      <c r="A52" s="143">
        <v>48</v>
      </c>
      <c r="B52" s="144" t="s">
        <v>697</v>
      </c>
      <c r="C52" s="145">
        <f>VLOOKUP(B52,[33]贷款规模!B50:D173,3,0)</f>
        <v>541.51</v>
      </c>
      <c r="D52" s="115">
        <f t="shared" si="8"/>
        <v>1.1599999999999999</v>
      </c>
      <c r="E52" s="147">
        <f>VLOOKUP(B52,[33]应还本息!C53:F176,4,0)</f>
        <v>962285.51</v>
      </c>
      <c r="F52" s="147">
        <f>VLOOKUP(B52,[33]应还本息!C53:J176,8,0)</f>
        <v>94.72</v>
      </c>
      <c r="G52" s="147">
        <f t="shared" si="9"/>
        <v>1</v>
      </c>
      <c r="H52" s="147">
        <f t="shared" si="10"/>
        <v>962285.51</v>
      </c>
      <c r="I52" s="147">
        <f t="shared" si="11"/>
        <v>1.4</v>
      </c>
      <c r="J52" s="147" t="str">
        <f>VLOOKUP(B52,[33]工作考核!B49:D172,2,0)</f>
        <v>优秀</v>
      </c>
      <c r="K52" s="150">
        <v>103</v>
      </c>
      <c r="L52" s="154">
        <f t="shared" si="12"/>
        <v>3</v>
      </c>
      <c r="M52" s="147" t="str">
        <f>VLOOKUP(B52,[33]标准化建设!B51:D174,2,0)</f>
        <v>通过</v>
      </c>
      <c r="N52" s="152">
        <v>1</v>
      </c>
      <c r="O52" s="147">
        <f t="shared" si="13"/>
        <v>0.45</v>
      </c>
      <c r="P52" s="153">
        <f t="shared" si="4"/>
        <v>6.01</v>
      </c>
    </row>
    <row r="53" spans="1:16" ht="20.100000000000001" customHeight="1">
      <c r="A53" s="143">
        <v>49</v>
      </c>
      <c r="B53" s="144" t="s">
        <v>698</v>
      </c>
      <c r="C53" s="145">
        <f>VLOOKUP(B53,[33]贷款规模!B51:D174,3,0)</f>
        <v>659.15</v>
      </c>
      <c r="D53" s="115">
        <f t="shared" si="8"/>
        <v>1.41</v>
      </c>
      <c r="E53" s="147">
        <f>VLOOKUP(B53,[33]应还本息!C54:F177,4,0)</f>
        <v>1434848.43</v>
      </c>
      <c r="F53" s="147">
        <f>VLOOKUP(B53,[33]应还本息!C54:J177,8,0)</f>
        <v>92.73</v>
      </c>
      <c r="G53" s="147">
        <f t="shared" si="9"/>
        <v>1</v>
      </c>
      <c r="H53" s="147">
        <f t="shared" si="10"/>
        <v>1434848.43</v>
      </c>
      <c r="I53" s="147">
        <f t="shared" si="11"/>
        <v>2.09</v>
      </c>
      <c r="J53" s="147" t="str">
        <f>VLOOKUP(B53,[33]工作考核!B50:D173,2,0)</f>
        <v>优秀</v>
      </c>
      <c r="K53" s="150">
        <v>99</v>
      </c>
      <c r="L53" s="154">
        <f t="shared" si="12"/>
        <v>3</v>
      </c>
      <c r="M53" s="147" t="str">
        <f>VLOOKUP(B53,[33]标准化建设!B52:D175,3,0)</f>
        <v>未申报</v>
      </c>
      <c r="N53" s="152">
        <v>1</v>
      </c>
      <c r="O53" s="147">
        <f t="shared" si="13"/>
        <v>0.45</v>
      </c>
      <c r="P53" s="153">
        <f t="shared" si="4"/>
        <v>6.95</v>
      </c>
    </row>
    <row r="54" spans="1:16" ht="20.100000000000001" customHeight="1">
      <c r="A54" s="143">
        <v>50</v>
      </c>
      <c r="B54" s="144" t="s">
        <v>699</v>
      </c>
      <c r="C54" s="145">
        <f>VLOOKUP(B54,[33]贷款规模!B4:D127,3,0)</f>
        <v>4703.18</v>
      </c>
      <c r="D54" s="115">
        <f t="shared" si="8"/>
        <v>10.07</v>
      </c>
      <c r="E54" s="147">
        <f>VLOOKUP(B54,[33]应还本息!C55:F178,4,0)</f>
        <v>5569698.9000000004</v>
      </c>
      <c r="F54" s="147">
        <f>VLOOKUP(B54,[33]应还本息!C55:J178,8,0)</f>
        <v>96.59</v>
      </c>
      <c r="G54" s="147">
        <f t="shared" si="9"/>
        <v>1.2</v>
      </c>
      <c r="H54" s="147">
        <f t="shared" si="10"/>
        <v>6683638.6800000006</v>
      </c>
      <c r="I54" s="147">
        <f t="shared" si="11"/>
        <v>9.74</v>
      </c>
      <c r="J54" s="147" t="str">
        <f>VLOOKUP(B54,[33]工作考核!B51:D174,2,0)</f>
        <v>优秀</v>
      </c>
      <c r="K54" s="150">
        <v>105</v>
      </c>
      <c r="L54" s="154">
        <f t="shared" si="12"/>
        <v>3</v>
      </c>
      <c r="M54" s="147" t="str">
        <f>VLOOKUP(B54,[33]标准化建设!B53:D176,2,0)</f>
        <v>通过</v>
      </c>
      <c r="N54" s="152">
        <v>1</v>
      </c>
      <c r="O54" s="147">
        <f t="shared" si="13"/>
        <v>0.45</v>
      </c>
      <c r="P54" s="153">
        <f t="shared" si="4"/>
        <v>23.26</v>
      </c>
    </row>
    <row r="55" spans="1:16" ht="20.100000000000001" customHeight="1">
      <c r="A55" s="143">
        <v>51</v>
      </c>
      <c r="B55" s="144" t="s">
        <v>700</v>
      </c>
      <c r="C55" s="145">
        <f>VLOOKUP(B55,[33]贷款规模!B53:D176,3,0)</f>
        <v>1050.8</v>
      </c>
      <c r="D55" s="115">
        <f t="shared" si="8"/>
        <v>2.25</v>
      </c>
      <c r="E55" s="147">
        <f>VLOOKUP(B55,[33]应还本息!C56:F179,4,0)</f>
        <v>1109793.25</v>
      </c>
      <c r="F55" s="147">
        <f>VLOOKUP(B55,[33]应还本息!C56:J179,8,0)</f>
        <v>100</v>
      </c>
      <c r="G55" s="147">
        <f t="shared" si="9"/>
        <v>1.2</v>
      </c>
      <c r="H55" s="147">
        <f t="shared" si="10"/>
        <v>1331751.8999999999</v>
      </c>
      <c r="I55" s="147">
        <f t="shared" si="11"/>
        <v>1.94</v>
      </c>
      <c r="J55" s="147" t="str">
        <f>VLOOKUP(B55,[33]工作考核!B52:D175,2,0)</f>
        <v>优秀</v>
      </c>
      <c r="K55" s="150">
        <v>105</v>
      </c>
      <c r="L55" s="154">
        <f t="shared" si="12"/>
        <v>3</v>
      </c>
      <c r="M55" s="147" t="str">
        <f>VLOOKUP(B55,[33]标准化建设!B54:D177,2,0)</f>
        <v>通过</v>
      </c>
      <c r="N55" s="152">
        <v>1</v>
      </c>
      <c r="O55" s="147">
        <f t="shared" si="13"/>
        <v>0.45</v>
      </c>
      <c r="P55" s="153">
        <f t="shared" si="4"/>
        <v>7.64</v>
      </c>
    </row>
    <row r="56" spans="1:16" ht="20.100000000000001" customHeight="1">
      <c r="A56" s="143">
        <v>52</v>
      </c>
      <c r="B56" s="144" t="s">
        <v>701</v>
      </c>
      <c r="C56" s="145">
        <f>VLOOKUP(B56,[33]贷款规模!B54:D177,3,0)</f>
        <v>677.6</v>
      </c>
      <c r="D56" s="115">
        <f t="shared" si="8"/>
        <v>1.45</v>
      </c>
      <c r="E56" s="147">
        <f>VLOOKUP(B56,[33]应还本息!C57:F180,4,0)</f>
        <v>1214642.3400000001</v>
      </c>
      <c r="F56" s="147">
        <f>VLOOKUP(B56,[33]应还本息!C57:J180,8,0)</f>
        <v>93.36</v>
      </c>
      <c r="G56" s="147">
        <f t="shared" si="9"/>
        <v>1</v>
      </c>
      <c r="H56" s="147">
        <f t="shared" si="10"/>
        <v>1214642.3400000001</v>
      </c>
      <c r="I56" s="147">
        <f t="shared" si="11"/>
        <v>1.77</v>
      </c>
      <c r="J56" s="147" t="str">
        <f>VLOOKUP(B56,[33]工作考核!B53:D176,2,0)</f>
        <v>优秀</v>
      </c>
      <c r="K56" s="150">
        <v>95</v>
      </c>
      <c r="L56" s="154">
        <f t="shared" si="12"/>
        <v>3</v>
      </c>
      <c r="M56" s="147" t="str">
        <f>VLOOKUP(B56,[33]标准化建设!B55:D178,2,0)</f>
        <v>通过</v>
      </c>
      <c r="N56" s="152">
        <v>1</v>
      </c>
      <c r="O56" s="147">
        <f t="shared" si="13"/>
        <v>0.45</v>
      </c>
      <c r="P56" s="153">
        <f t="shared" si="4"/>
        <v>6.67</v>
      </c>
    </row>
    <row r="57" spans="1:16" ht="20.100000000000001" customHeight="1">
      <c r="A57" s="143">
        <v>53</v>
      </c>
      <c r="B57" s="144" t="s">
        <v>702</v>
      </c>
      <c r="C57" s="145">
        <f>VLOOKUP(B57,[33]贷款规模!B55:D178,3,0)</f>
        <v>31.8</v>
      </c>
      <c r="D57" s="115">
        <f t="shared" si="8"/>
        <v>7.0000000000000007E-2</v>
      </c>
      <c r="E57" s="147">
        <f>VLOOKUP(B57,[33]应还本息!C58:F181,4,0)</f>
        <v>104894.72</v>
      </c>
      <c r="F57" s="147">
        <f>VLOOKUP(B57,[33]应还本息!C58:J181,8,0)</f>
        <v>88.9</v>
      </c>
      <c r="G57" s="147">
        <f t="shared" si="9"/>
        <v>0.8</v>
      </c>
      <c r="H57" s="147">
        <f t="shared" si="10"/>
        <v>83915.776000000013</v>
      </c>
      <c r="I57" s="147">
        <f t="shared" si="11"/>
        <v>0.12</v>
      </c>
      <c r="J57" s="147" t="str">
        <f>VLOOKUP(B57,[33]工作考核!B54:D177,2,0)</f>
        <v>良好</v>
      </c>
      <c r="K57" s="150">
        <v>90</v>
      </c>
      <c r="L57" s="154">
        <f t="shared" si="12"/>
        <v>2</v>
      </c>
      <c r="M57" s="147" t="str">
        <f>VLOOKUP(B57,[33]标准化建设!B56:D179,3,0)</f>
        <v>未申报</v>
      </c>
      <c r="N57" s="152">
        <v>1</v>
      </c>
      <c r="O57" s="147">
        <f t="shared" si="13"/>
        <v>0.45</v>
      </c>
      <c r="P57" s="153">
        <f t="shared" si="4"/>
        <v>2.64</v>
      </c>
    </row>
    <row r="58" spans="1:16" ht="20.100000000000001" customHeight="1">
      <c r="A58" s="143">
        <v>54</v>
      </c>
      <c r="B58" s="144" t="s">
        <v>703</v>
      </c>
      <c r="C58" s="145">
        <f>VLOOKUP(B58,[33]贷款规模!B56:D179,3,0)</f>
        <v>21.01</v>
      </c>
      <c r="D58" s="115">
        <f t="shared" si="8"/>
        <v>0.04</v>
      </c>
      <c r="E58" s="147">
        <f>VLOOKUP(B58,[33]应还本息!C59:F182,4,0)</f>
        <v>132922.43</v>
      </c>
      <c r="F58" s="147">
        <f>VLOOKUP(B58,[33]应还本息!C59:J182,8,0)</f>
        <v>95.31</v>
      </c>
      <c r="G58" s="147">
        <f t="shared" si="9"/>
        <v>1.2</v>
      </c>
      <c r="H58" s="147">
        <f t="shared" si="10"/>
        <v>159506.916</v>
      </c>
      <c r="I58" s="147">
        <f t="shared" si="11"/>
        <v>0.23</v>
      </c>
      <c r="J58" s="147" t="str">
        <f>VLOOKUP(B58,[33]工作考核!B55:D178,2,0)</f>
        <v>优秀</v>
      </c>
      <c r="K58" s="150">
        <v>92</v>
      </c>
      <c r="L58" s="154">
        <f t="shared" si="12"/>
        <v>3</v>
      </c>
      <c r="M58" s="147" t="str">
        <f>VLOOKUP(B58,[33]标准化建设!B57:D180,3,0)</f>
        <v>未申报</v>
      </c>
      <c r="N58" s="152">
        <v>1</v>
      </c>
      <c r="O58" s="147">
        <f t="shared" si="13"/>
        <v>0.45</v>
      </c>
      <c r="P58" s="153">
        <f t="shared" si="4"/>
        <v>3.72</v>
      </c>
    </row>
    <row r="59" spans="1:16" ht="20.100000000000001" customHeight="1">
      <c r="A59" s="143">
        <v>55</v>
      </c>
      <c r="B59" s="144" t="s">
        <v>704</v>
      </c>
      <c r="C59" s="145">
        <f>VLOOKUP(B59,[33]贷款规模!B57:D180,3,0)</f>
        <v>10.3</v>
      </c>
      <c r="D59" s="115">
        <f t="shared" si="8"/>
        <v>0.02</v>
      </c>
      <c r="E59" s="147">
        <f>VLOOKUP(B59,[33]应还本息!C60:F183,4,0)</f>
        <v>8641.3700000000008</v>
      </c>
      <c r="F59" s="147">
        <f>VLOOKUP(B59,[33]应还本息!C60:J183,8,0)</f>
        <v>100</v>
      </c>
      <c r="G59" s="147">
        <f t="shared" si="9"/>
        <v>1.2</v>
      </c>
      <c r="H59" s="147">
        <f t="shared" si="10"/>
        <v>10369.644</v>
      </c>
      <c r="I59" s="147">
        <f t="shared" si="11"/>
        <v>0.02</v>
      </c>
      <c r="J59" s="147" t="str">
        <f>VLOOKUP(B59,[33]工作考核!B56:D179,2,0)</f>
        <v>优秀</v>
      </c>
      <c r="K59" s="150">
        <v>103</v>
      </c>
      <c r="L59" s="154">
        <f t="shared" si="12"/>
        <v>3</v>
      </c>
      <c r="M59" s="147" t="str">
        <f>VLOOKUP(B59,[33]标准化建设!B58:D181,3,0)</f>
        <v>未申报</v>
      </c>
      <c r="N59" s="152">
        <v>1</v>
      </c>
      <c r="O59" s="147">
        <f t="shared" si="13"/>
        <v>0.45</v>
      </c>
      <c r="P59" s="153">
        <f t="shared" si="4"/>
        <v>3.49</v>
      </c>
    </row>
    <row r="60" spans="1:16" ht="20.100000000000001" customHeight="1">
      <c r="A60" s="143">
        <v>56</v>
      </c>
      <c r="B60" s="144" t="s">
        <v>705</v>
      </c>
      <c r="C60" s="145">
        <f>VLOOKUP(B60,[33]贷款规模!B58:D181,3,0)</f>
        <v>87.76</v>
      </c>
      <c r="D60" s="115">
        <f t="shared" si="8"/>
        <v>0.19</v>
      </c>
      <c r="E60" s="147">
        <f>VLOOKUP(B60,[33]应还本息!C61:F184,4,0)</f>
        <v>318596.77</v>
      </c>
      <c r="F60" s="147">
        <f>VLOOKUP(B60,[33]应还本息!C61:J184,8,0)</f>
        <v>90.59</v>
      </c>
      <c r="G60" s="147">
        <f t="shared" si="9"/>
        <v>1</v>
      </c>
      <c r="H60" s="147">
        <f t="shared" si="10"/>
        <v>318596.77</v>
      </c>
      <c r="I60" s="147">
        <f t="shared" si="11"/>
        <v>0.46</v>
      </c>
      <c r="J60" s="147" t="str">
        <f>VLOOKUP(B60,[33]工作考核!B57:D180,2,0)</f>
        <v>优秀</v>
      </c>
      <c r="K60" s="150">
        <v>98</v>
      </c>
      <c r="L60" s="154">
        <f t="shared" si="12"/>
        <v>3</v>
      </c>
      <c r="M60" s="147" t="str">
        <f>VLOOKUP(B60,[33]标准化建设!B59:D182,3,0)</f>
        <v>未申报</v>
      </c>
      <c r="N60" s="152">
        <v>1</v>
      </c>
      <c r="O60" s="147">
        <f t="shared" si="13"/>
        <v>0.45</v>
      </c>
      <c r="P60" s="153">
        <f t="shared" si="4"/>
        <v>4.0999999999999996</v>
      </c>
    </row>
    <row r="61" spans="1:16" ht="20.100000000000001" customHeight="1">
      <c r="A61" s="143">
        <v>57</v>
      </c>
      <c r="B61" s="144" t="s">
        <v>706</v>
      </c>
      <c r="C61" s="145">
        <f>VLOOKUP(B61,[33]贷款规模!B59:D182,3,0)</f>
        <v>278.58</v>
      </c>
      <c r="D61" s="115">
        <f t="shared" si="8"/>
        <v>0.6</v>
      </c>
      <c r="E61" s="147">
        <f>VLOOKUP(B61,[33]应还本息!C62:F185,4,0)</f>
        <v>844352.2</v>
      </c>
      <c r="F61" s="147">
        <f>VLOOKUP(B61,[33]应还本息!C62:J185,8,0)</f>
        <v>84.46</v>
      </c>
      <c r="G61" s="147">
        <f t="shared" si="9"/>
        <v>0.8</v>
      </c>
      <c r="H61" s="147">
        <f t="shared" si="10"/>
        <v>675481.76</v>
      </c>
      <c r="I61" s="147">
        <f t="shared" si="11"/>
        <v>0.98</v>
      </c>
      <c r="J61" s="147" t="str">
        <f>VLOOKUP(B61,[33]工作考核!B58:D181,2,0)</f>
        <v>合格</v>
      </c>
      <c r="K61" s="150">
        <v>79</v>
      </c>
      <c r="L61" s="154">
        <f t="shared" si="12"/>
        <v>1</v>
      </c>
      <c r="M61" s="147" t="str">
        <f>VLOOKUP(B61,[33]标准化建设!B60:D183,2,0)</f>
        <v>通过</v>
      </c>
      <c r="N61" s="152">
        <v>1</v>
      </c>
      <c r="O61" s="147">
        <f t="shared" si="13"/>
        <v>0.45</v>
      </c>
      <c r="P61" s="153">
        <f t="shared" si="4"/>
        <v>3.03</v>
      </c>
    </row>
    <row r="62" spans="1:16" ht="20.100000000000001" customHeight="1">
      <c r="A62" s="143">
        <v>58</v>
      </c>
      <c r="B62" s="144" t="s">
        <v>707</v>
      </c>
      <c r="C62" s="145">
        <f>VLOOKUP(B62,[33]贷款规模!B60:D183,3,0)</f>
        <v>169</v>
      </c>
      <c r="D62" s="115">
        <f t="shared" si="8"/>
        <v>0.36</v>
      </c>
      <c r="E62" s="147">
        <f>VLOOKUP(B62,[33]应还本息!C63:F186,4,0)</f>
        <v>315541.89</v>
      </c>
      <c r="F62" s="147">
        <f>VLOOKUP(B62,[33]应还本息!C63:J186,8,0)</f>
        <v>91.22</v>
      </c>
      <c r="G62" s="147">
        <f t="shared" si="9"/>
        <v>1</v>
      </c>
      <c r="H62" s="147">
        <f t="shared" si="10"/>
        <v>315541.89</v>
      </c>
      <c r="I62" s="147">
        <f t="shared" si="11"/>
        <v>0.46</v>
      </c>
      <c r="J62" s="147" t="str">
        <f>VLOOKUP(B62,[33]工作考核!B59:D182,2,0)</f>
        <v>优秀</v>
      </c>
      <c r="K62" s="150">
        <v>98</v>
      </c>
      <c r="L62" s="154">
        <f t="shared" si="12"/>
        <v>3</v>
      </c>
      <c r="M62" s="147" t="str">
        <f>VLOOKUP(B62,[33]标准化建设!B61:D184,3,0)</f>
        <v>未申报</v>
      </c>
      <c r="N62" s="152">
        <v>1</v>
      </c>
      <c r="O62" s="147">
        <f t="shared" si="13"/>
        <v>0.45</v>
      </c>
      <c r="P62" s="153">
        <f t="shared" si="4"/>
        <v>4.2699999999999996</v>
      </c>
    </row>
    <row r="63" spans="1:16" ht="20.100000000000001" customHeight="1">
      <c r="A63" s="143">
        <v>59</v>
      </c>
      <c r="B63" s="144" t="s">
        <v>708</v>
      </c>
      <c r="C63" s="145">
        <f>VLOOKUP(B63,[33]贷款规模!B61:D184,3,0)</f>
        <v>417.35</v>
      </c>
      <c r="D63" s="115">
        <f t="shared" si="8"/>
        <v>0.89</v>
      </c>
      <c r="E63" s="147">
        <f>VLOOKUP(B63,[33]应还本息!C64:F187,4,0)</f>
        <v>1304784.58</v>
      </c>
      <c r="F63" s="147">
        <f>VLOOKUP(B63,[33]应还本息!C64:J187,8,0)</f>
        <v>98</v>
      </c>
      <c r="G63" s="147">
        <f t="shared" si="9"/>
        <v>1.2</v>
      </c>
      <c r="H63" s="147">
        <f t="shared" si="10"/>
        <v>1565741.496</v>
      </c>
      <c r="I63" s="147">
        <f t="shared" si="11"/>
        <v>2.2799999999999998</v>
      </c>
      <c r="J63" s="147" t="str">
        <f>VLOOKUP(B63,[33]工作考核!B60:D183,2,0)</f>
        <v>优秀</v>
      </c>
      <c r="K63" s="150">
        <v>104</v>
      </c>
      <c r="L63" s="154">
        <f t="shared" si="12"/>
        <v>3</v>
      </c>
      <c r="M63" s="147" t="str">
        <f>VLOOKUP(B63,[33]标准化建设!B62:D185,2,0)</f>
        <v>通过</v>
      </c>
      <c r="N63" s="152">
        <v>1</v>
      </c>
      <c r="O63" s="147">
        <f t="shared" si="13"/>
        <v>0.45</v>
      </c>
      <c r="P63" s="153">
        <f t="shared" si="4"/>
        <v>6.62</v>
      </c>
    </row>
    <row r="64" spans="1:16" ht="20.100000000000001" customHeight="1">
      <c r="A64" s="143">
        <v>60</v>
      </c>
      <c r="B64" s="144" t="s">
        <v>709</v>
      </c>
      <c r="C64" s="145">
        <f>VLOOKUP(B64,[33]贷款规模!B62:D185,3,0)</f>
        <v>78.2</v>
      </c>
      <c r="D64" s="115">
        <f t="shared" si="8"/>
        <v>0.17</v>
      </c>
      <c r="E64" s="147">
        <f>VLOOKUP(B64,[33]应还本息!C65:F188,4,0)</f>
        <v>66330.570000000007</v>
      </c>
      <c r="F64" s="147">
        <f>VLOOKUP(B64,[33]应还本息!C65:J188,8,0)</f>
        <v>94.16</v>
      </c>
      <c r="G64" s="147">
        <f t="shared" si="9"/>
        <v>1</v>
      </c>
      <c r="H64" s="147">
        <f t="shared" si="10"/>
        <v>66330.570000000007</v>
      </c>
      <c r="I64" s="147">
        <f t="shared" si="11"/>
        <v>0.1</v>
      </c>
      <c r="J64" s="147" t="str">
        <f>VLOOKUP(B64,[33]工作考核!B61:D184,2,0)</f>
        <v>优秀</v>
      </c>
      <c r="K64" s="150">
        <v>99</v>
      </c>
      <c r="L64" s="154">
        <f t="shared" si="12"/>
        <v>3</v>
      </c>
      <c r="M64" s="147" t="str">
        <f>VLOOKUP(B64,[33]标准化建设!B63:D186,3,0)</f>
        <v>未申报</v>
      </c>
      <c r="N64" s="152">
        <v>1</v>
      </c>
      <c r="O64" s="147">
        <f t="shared" si="13"/>
        <v>0.45</v>
      </c>
      <c r="P64" s="153">
        <f t="shared" si="4"/>
        <v>3.72</v>
      </c>
    </row>
    <row r="65" spans="1:16" ht="20.100000000000001" customHeight="1">
      <c r="A65" s="143">
        <v>61</v>
      </c>
      <c r="B65" s="148" t="s">
        <v>710</v>
      </c>
      <c r="C65" s="145">
        <f>VLOOKUP(B65,[33]贷款规模!B63:D186,3,0)</f>
        <v>272.47000000000003</v>
      </c>
      <c r="D65" s="115">
        <f t="shared" ref="D65:D96" si="14">ROUND(C65/$C$4*$D$4,2)</f>
        <v>0.57999999999999996</v>
      </c>
      <c r="E65" s="147">
        <f>VLOOKUP(B65,[33]应还本息!C66:F189,4,0)</f>
        <v>625770.73</v>
      </c>
      <c r="F65" s="147">
        <f>VLOOKUP(B65,[33]应还本息!C66:J189,8,0)</f>
        <v>98.39</v>
      </c>
      <c r="G65" s="147">
        <f t="shared" si="9"/>
        <v>1.2</v>
      </c>
      <c r="H65" s="147">
        <f t="shared" si="10"/>
        <v>750924.87599999993</v>
      </c>
      <c r="I65" s="147">
        <f t="shared" ref="I65:I96" si="15">ROUND(H65/$H$4*$I$4,2)</f>
        <v>1.0900000000000001</v>
      </c>
      <c r="J65" s="147" t="str">
        <f>VLOOKUP(B65,[33]工作考核!B62:D185,2,0)</f>
        <v>优秀</v>
      </c>
      <c r="K65" s="150">
        <v>104</v>
      </c>
      <c r="L65" s="154">
        <f t="shared" si="12"/>
        <v>3</v>
      </c>
      <c r="M65" s="147" t="str">
        <f>VLOOKUP(B65,[33]标准化建设!B64:D187,2,0)</f>
        <v>通过</v>
      </c>
      <c r="N65" s="152">
        <v>3</v>
      </c>
      <c r="O65" s="147">
        <f t="shared" si="13"/>
        <v>3.45</v>
      </c>
      <c r="P65" s="153">
        <f t="shared" si="4"/>
        <v>8.1199999999999992</v>
      </c>
    </row>
    <row r="66" spans="1:16" ht="20.100000000000001" customHeight="1">
      <c r="A66" s="143">
        <v>62</v>
      </c>
      <c r="B66" s="144" t="s">
        <v>711</v>
      </c>
      <c r="C66" s="145">
        <f>VLOOKUP(B66,[33]贷款规模!B64:D187,3,0)</f>
        <v>116.12</v>
      </c>
      <c r="D66" s="115">
        <f t="shared" si="14"/>
        <v>0.25</v>
      </c>
      <c r="E66" s="147">
        <f>VLOOKUP(B66,[33]应还本息!C67:F190,4,0)</f>
        <v>304922.17</v>
      </c>
      <c r="F66" s="147">
        <f>VLOOKUP(B66,[33]应还本息!C67:J190,8,0)</f>
        <v>70.77</v>
      </c>
      <c r="G66" s="147">
        <f t="shared" si="9"/>
        <v>0.8</v>
      </c>
      <c r="H66" s="147">
        <f t="shared" si="10"/>
        <v>243937.736</v>
      </c>
      <c r="I66" s="147">
        <f t="shared" si="15"/>
        <v>0.36</v>
      </c>
      <c r="J66" s="147" t="str">
        <f>VLOOKUP(B66,[33]工作考核!B63:D186,2,0)</f>
        <v>合格</v>
      </c>
      <c r="K66" s="150">
        <v>84</v>
      </c>
      <c r="L66" s="154">
        <f t="shared" si="12"/>
        <v>1</v>
      </c>
      <c r="M66" s="147" t="str">
        <f>VLOOKUP(B66,[33]标准化建设!B65:D188,3,0)</f>
        <v>未申报</v>
      </c>
      <c r="N66" s="152">
        <v>1</v>
      </c>
      <c r="O66" s="147">
        <f t="shared" si="13"/>
        <v>0.45</v>
      </c>
      <c r="P66" s="153">
        <f t="shared" si="4"/>
        <v>2.06</v>
      </c>
    </row>
    <row r="67" spans="1:16" ht="20.100000000000001" customHeight="1">
      <c r="A67" s="143">
        <v>63</v>
      </c>
      <c r="B67" s="148" t="s">
        <v>712</v>
      </c>
      <c r="C67" s="145">
        <f>VLOOKUP(B67,[33]贷款规模!B65:D188,3,0)</f>
        <v>391</v>
      </c>
      <c r="D67" s="115">
        <f t="shared" si="14"/>
        <v>0.84</v>
      </c>
      <c r="E67" s="147">
        <f>VLOOKUP(B67,[33]应还本息!C68:F191,4,0)</f>
        <v>850615.57</v>
      </c>
      <c r="F67" s="147">
        <f>VLOOKUP(B67,[33]应还本息!C68:J191,8,0)</f>
        <v>68.02</v>
      </c>
      <c r="G67" s="147">
        <f t="shared" si="9"/>
        <v>0.8</v>
      </c>
      <c r="H67" s="147">
        <f t="shared" si="10"/>
        <v>680492.45600000001</v>
      </c>
      <c r="I67" s="147">
        <f t="shared" si="15"/>
        <v>0.99</v>
      </c>
      <c r="J67" s="147" t="str">
        <f>VLOOKUP(B67,[33]工作考核!B64:D187,2,0)</f>
        <v>合格</v>
      </c>
      <c r="K67" s="150">
        <v>79</v>
      </c>
      <c r="L67" s="154">
        <f t="shared" si="12"/>
        <v>1</v>
      </c>
      <c r="M67" s="147" t="str">
        <f>VLOOKUP(B67,[33]标准化建设!B66:D189,2,0)</f>
        <v>通过</v>
      </c>
      <c r="N67" s="152">
        <v>3</v>
      </c>
      <c r="O67" s="147">
        <f t="shared" si="13"/>
        <v>3.45</v>
      </c>
      <c r="P67" s="153">
        <f t="shared" si="4"/>
        <v>6.28</v>
      </c>
    </row>
    <row r="68" spans="1:16" ht="20.100000000000001" customHeight="1">
      <c r="A68" s="143">
        <v>64</v>
      </c>
      <c r="B68" s="144" t="s">
        <v>713</v>
      </c>
      <c r="C68" s="145">
        <f>VLOOKUP(B68,[33]贷款规模!B66:D189,3,0)</f>
        <v>45.2</v>
      </c>
      <c r="D68" s="115">
        <f t="shared" si="14"/>
        <v>0.1</v>
      </c>
      <c r="E68" s="147">
        <f>VLOOKUP(B68,[33]应还本息!C69:F192,4,0)</f>
        <v>57454.23</v>
      </c>
      <c r="F68" s="147">
        <f>VLOOKUP(B68,[33]应还本息!C69:J192,8,0)</f>
        <v>100</v>
      </c>
      <c r="G68" s="147">
        <f t="shared" si="9"/>
        <v>1.2</v>
      </c>
      <c r="H68" s="147">
        <f t="shared" si="10"/>
        <v>68945.076000000001</v>
      </c>
      <c r="I68" s="147">
        <f t="shared" si="15"/>
        <v>0.1</v>
      </c>
      <c r="J68" s="147" t="str">
        <f>VLOOKUP(B68,[33]工作考核!B65:D188,2,0)</f>
        <v>优秀</v>
      </c>
      <c r="K68" s="150">
        <v>99</v>
      </c>
      <c r="L68" s="154">
        <f t="shared" si="12"/>
        <v>3</v>
      </c>
      <c r="M68" s="147" t="str">
        <f>VLOOKUP(B68,[33]标准化建设!B67:D190,3,0)</f>
        <v>未申报</v>
      </c>
      <c r="N68" s="152">
        <v>1</v>
      </c>
      <c r="O68" s="147">
        <f t="shared" si="13"/>
        <v>0.45</v>
      </c>
      <c r="P68" s="153">
        <f t="shared" si="4"/>
        <v>3.65</v>
      </c>
    </row>
    <row r="69" spans="1:16" ht="20.100000000000001" customHeight="1">
      <c r="A69" s="143">
        <v>65</v>
      </c>
      <c r="B69" s="144" t="s">
        <v>714</v>
      </c>
      <c r="C69" s="145">
        <f>VLOOKUP(B69,[33]贷款规模!B67:D190,3,0)</f>
        <v>307.74</v>
      </c>
      <c r="D69" s="115">
        <f t="shared" si="14"/>
        <v>0.66</v>
      </c>
      <c r="E69" s="147">
        <f>VLOOKUP(B69,[33]应还本息!C70:F193,4,0)</f>
        <v>558332.76</v>
      </c>
      <c r="F69" s="147">
        <f>VLOOKUP(B69,[33]应还本息!C70:J193,8,0)</f>
        <v>95.7</v>
      </c>
      <c r="G69" s="147">
        <f t="shared" si="9"/>
        <v>1.2</v>
      </c>
      <c r="H69" s="147">
        <f t="shared" si="10"/>
        <v>669999.31200000003</v>
      </c>
      <c r="I69" s="147">
        <f t="shared" si="15"/>
        <v>0.98</v>
      </c>
      <c r="J69" s="147" t="str">
        <f>VLOOKUP(B69,[33]工作考核!B66:D189,2,0)</f>
        <v>优秀</v>
      </c>
      <c r="K69" s="150">
        <v>104</v>
      </c>
      <c r="L69" s="154">
        <f t="shared" si="12"/>
        <v>3</v>
      </c>
      <c r="M69" s="147" t="str">
        <f>VLOOKUP(B69,[33]标准化建设!B68:D191,2,0)</f>
        <v>通过</v>
      </c>
      <c r="N69" s="152">
        <v>1</v>
      </c>
      <c r="O69" s="147">
        <f t="shared" si="13"/>
        <v>0.45</v>
      </c>
      <c r="P69" s="153">
        <f t="shared" ref="P69:P130" si="16">ROUND(D69+I69+O69+L69,2)</f>
        <v>5.09</v>
      </c>
    </row>
    <row r="70" spans="1:16" ht="20.100000000000001" customHeight="1">
      <c r="A70" s="143">
        <v>66</v>
      </c>
      <c r="B70" s="144" t="s">
        <v>715</v>
      </c>
      <c r="C70" s="145">
        <f>VLOOKUP(B70,[33]贷款规模!B68:D191,3,0)</f>
        <v>93.36</v>
      </c>
      <c r="D70" s="115">
        <f t="shared" si="14"/>
        <v>0.2</v>
      </c>
      <c r="E70" s="147">
        <f>VLOOKUP(B70,[33]应还本息!C71:F194,4,0)</f>
        <v>213804.23</v>
      </c>
      <c r="F70" s="147">
        <f>VLOOKUP(B70,[33]应还本息!C71:J194,8,0)</f>
        <v>100</v>
      </c>
      <c r="G70" s="147">
        <f t="shared" si="9"/>
        <v>1.2</v>
      </c>
      <c r="H70" s="147">
        <f t="shared" si="10"/>
        <v>256565.076</v>
      </c>
      <c r="I70" s="147">
        <f t="shared" si="15"/>
        <v>0.37</v>
      </c>
      <c r="J70" s="147" t="str">
        <f>VLOOKUP(B70,[33]工作考核!B67:D190,2,0)</f>
        <v>优秀</v>
      </c>
      <c r="K70" s="150">
        <v>96</v>
      </c>
      <c r="L70" s="154">
        <f t="shared" si="12"/>
        <v>3</v>
      </c>
      <c r="M70" s="147" t="str">
        <f>VLOOKUP(B70,[33]标准化建设!B69:D192,3,0)</f>
        <v>未申报</v>
      </c>
      <c r="N70" s="152">
        <v>1</v>
      </c>
      <c r="O70" s="147">
        <f t="shared" si="13"/>
        <v>0.45</v>
      </c>
      <c r="P70" s="153">
        <f t="shared" si="16"/>
        <v>4.0199999999999996</v>
      </c>
    </row>
    <row r="71" spans="1:16" ht="20.100000000000001" customHeight="1">
      <c r="A71" s="143">
        <v>67</v>
      </c>
      <c r="B71" s="144" t="s">
        <v>716</v>
      </c>
      <c r="C71" s="145">
        <f>VLOOKUP(B71,[33]贷款规模!B69:D192,3,0)</f>
        <v>442.88</v>
      </c>
      <c r="D71" s="115">
        <f t="shared" si="14"/>
        <v>0.95</v>
      </c>
      <c r="E71" s="147">
        <f>VLOOKUP(B71,[33]应还本息!C72:F195,4,0)</f>
        <v>827310.38</v>
      </c>
      <c r="F71" s="147">
        <f>VLOOKUP(B71,[33]应还本息!C72:J195,8,0)</f>
        <v>81.540000000000006</v>
      </c>
      <c r="G71" s="147">
        <f t="shared" si="9"/>
        <v>0.8</v>
      </c>
      <c r="H71" s="147">
        <f t="shared" si="10"/>
        <v>661848.304</v>
      </c>
      <c r="I71" s="147">
        <f t="shared" si="15"/>
        <v>0.96</v>
      </c>
      <c r="J71" s="147" t="str">
        <f>VLOOKUP(B71,[33]工作考核!B68:D191,2,0)</f>
        <v>合格</v>
      </c>
      <c r="K71" s="150">
        <v>87</v>
      </c>
      <c r="L71" s="154">
        <f t="shared" si="12"/>
        <v>1</v>
      </c>
      <c r="M71" s="147" t="str">
        <f>VLOOKUP(B71,[33]标准化建设!B70:D193,2,0)</f>
        <v>通过</v>
      </c>
      <c r="N71" s="152">
        <v>1</v>
      </c>
      <c r="O71" s="147">
        <f t="shared" si="13"/>
        <v>0.45</v>
      </c>
      <c r="P71" s="153">
        <f t="shared" si="16"/>
        <v>3.36</v>
      </c>
    </row>
    <row r="72" spans="1:16" ht="20.100000000000001" customHeight="1">
      <c r="A72" s="143">
        <v>68</v>
      </c>
      <c r="B72" s="144" t="s">
        <v>717</v>
      </c>
      <c r="C72" s="145">
        <f>VLOOKUP(B72,[33]贷款规模!B70:D193,3,0)</f>
        <v>60.59</v>
      </c>
      <c r="D72" s="115">
        <f t="shared" si="14"/>
        <v>0.13</v>
      </c>
      <c r="E72" s="147">
        <f>VLOOKUP(B72,[33]应还本息!C73:F196,4,0)</f>
        <v>49841.120000000003</v>
      </c>
      <c r="F72" s="147">
        <f>VLOOKUP(B72,[33]应还本息!C73:J196,8,0)</f>
        <v>100</v>
      </c>
      <c r="G72" s="147">
        <f t="shared" si="9"/>
        <v>1.2</v>
      </c>
      <c r="H72" s="147">
        <f t="shared" si="10"/>
        <v>59809.343999999997</v>
      </c>
      <c r="I72" s="147">
        <f t="shared" si="15"/>
        <v>0.09</v>
      </c>
      <c r="J72" s="147" t="str">
        <f>VLOOKUP(B72,[33]工作考核!B69:D192,2,0)</f>
        <v>优秀</v>
      </c>
      <c r="K72" s="150">
        <v>105</v>
      </c>
      <c r="L72" s="154">
        <f t="shared" si="12"/>
        <v>3</v>
      </c>
      <c r="M72" s="147" t="str">
        <f>VLOOKUP(B72,[33]标准化建设!B71:D194,2,0)</f>
        <v>通过</v>
      </c>
      <c r="N72" s="152">
        <v>1</v>
      </c>
      <c r="O72" s="147">
        <f t="shared" si="13"/>
        <v>0.45</v>
      </c>
      <c r="P72" s="153">
        <f t="shared" si="16"/>
        <v>3.67</v>
      </c>
    </row>
    <row r="73" spans="1:16" ht="20.100000000000001" customHeight="1">
      <c r="A73" s="143">
        <v>69</v>
      </c>
      <c r="B73" s="144" t="s">
        <v>718</v>
      </c>
      <c r="C73" s="145">
        <f>VLOOKUP(B73,[33]贷款规模!B71:D194,3,0)</f>
        <v>472.74</v>
      </c>
      <c r="D73" s="115">
        <f t="shared" si="14"/>
        <v>1.01</v>
      </c>
      <c r="E73" s="147">
        <f>VLOOKUP(B73,[33]应还本息!C74:F197,4,0)</f>
        <v>1930068.05</v>
      </c>
      <c r="F73" s="147">
        <f>VLOOKUP(B73,[33]应还本息!C74:J197,8,0)</f>
        <v>71.02</v>
      </c>
      <c r="G73" s="147">
        <f t="shared" si="9"/>
        <v>0.8</v>
      </c>
      <c r="H73" s="147">
        <f t="shared" si="10"/>
        <v>1544054.4400000002</v>
      </c>
      <c r="I73" s="147">
        <f t="shared" si="15"/>
        <v>2.25</v>
      </c>
      <c r="J73" s="147" t="str">
        <f>VLOOKUP(B73,[33]工作考核!B70:D193,2,0)</f>
        <v>合格</v>
      </c>
      <c r="K73" s="150">
        <v>75</v>
      </c>
      <c r="L73" s="154">
        <f t="shared" si="12"/>
        <v>1</v>
      </c>
      <c r="M73" s="147" t="str">
        <f>VLOOKUP(B73,[33]标准化建设!B72:D195,2,0)</f>
        <v>通过</v>
      </c>
      <c r="N73" s="152">
        <v>1</v>
      </c>
      <c r="O73" s="147">
        <f t="shared" si="13"/>
        <v>0.45</v>
      </c>
      <c r="P73" s="153">
        <f t="shared" si="16"/>
        <v>4.71</v>
      </c>
    </row>
    <row r="74" spans="1:16" ht="20.100000000000001" customHeight="1">
      <c r="A74" s="143">
        <v>70</v>
      </c>
      <c r="B74" s="148" t="s">
        <v>719</v>
      </c>
      <c r="C74" s="145">
        <f>VLOOKUP(B74,[33]贷款规模!B72:D195,3,0)</f>
        <v>999.57</v>
      </c>
      <c r="D74" s="115">
        <f t="shared" si="14"/>
        <v>2.14</v>
      </c>
      <c r="E74" s="147">
        <f>VLOOKUP(B74,[33]应还本息!C75:F198,4,0)</f>
        <v>2499571.9300000002</v>
      </c>
      <c r="F74" s="147">
        <f>VLOOKUP(B74,[33]应还本息!C75:J198,8,0)</f>
        <v>70.09</v>
      </c>
      <c r="G74" s="147">
        <f t="shared" si="9"/>
        <v>0.8</v>
      </c>
      <c r="H74" s="147">
        <f t="shared" si="10"/>
        <v>1999657.5440000002</v>
      </c>
      <c r="I74" s="147">
        <f t="shared" si="15"/>
        <v>2.91</v>
      </c>
      <c r="J74" s="147" t="str">
        <f>VLOOKUP(B74,[33]工作考核!B71:D194,2,0)</f>
        <v>合格</v>
      </c>
      <c r="K74" s="150">
        <v>79</v>
      </c>
      <c r="L74" s="154">
        <f t="shared" si="12"/>
        <v>1</v>
      </c>
      <c r="M74" s="147" t="str">
        <f>VLOOKUP(B74,[33]标准化建设!B73:D196,2,0)</f>
        <v>通过</v>
      </c>
      <c r="N74" s="152">
        <v>3</v>
      </c>
      <c r="O74" s="147">
        <f t="shared" si="13"/>
        <v>3.45</v>
      </c>
      <c r="P74" s="153">
        <f t="shared" si="16"/>
        <v>9.5</v>
      </c>
    </row>
    <row r="75" spans="1:16" ht="20.100000000000001" customHeight="1">
      <c r="A75" s="143">
        <v>71</v>
      </c>
      <c r="B75" s="144" t="s">
        <v>720</v>
      </c>
      <c r="C75" s="145">
        <f>VLOOKUP(B75,[33]贷款规模!B73:D196,3,0)</f>
        <v>36.6</v>
      </c>
      <c r="D75" s="115">
        <f t="shared" si="14"/>
        <v>0.08</v>
      </c>
      <c r="E75" s="147">
        <f>VLOOKUP(B75,[33]应还本息!C76:F199,4,0)</f>
        <v>88409.32</v>
      </c>
      <c r="F75" s="147">
        <f>VLOOKUP(B75,[33]应还本息!C76:J199,8,0)</f>
        <v>98.14</v>
      </c>
      <c r="G75" s="147">
        <f t="shared" si="9"/>
        <v>1.2</v>
      </c>
      <c r="H75" s="147">
        <f t="shared" si="10"/>
        <v>106091.18400000001</v>
      </c>
      <c r="I75" s="147">
        <f t="shared" si="15"/>
        <v>0.15</v>
      </c>
      <c r="J75" s="147" t="str">
        <f>VLOOKUP(B75,[33]工作考核!B72:D195,2,0)</f>
        <v>优秀</v>
      </c>
      <c r="K75" s="150">
        <v>98</v>
      </c>
      <c r="L75" s="154">
        <f t="shared" si="12"/>
        <v>3</v>
      </c>
      <c r="M75" s="147" t="str">
        <f>VLOOKUP(B75,[33]标准化建设!B74:D197,3,0)</f>
        <v>未申报</v>
      </c>
      <c r="N75" s="152">
        <v>1</v>
      </c>
      <c r="O75" s="147">
        <f t="shared" si="13"/>
        <v>0.45</v>
      </c>
      <c r="P75" s="153">
        <f t="shared" si="16"/>
        <v>3.68</v>
      </c>
    </row>
    <row r="76" spans="1:16" ht="20.100000000000001" customHeight="1">
      <c r="A76" s="143">
        <v>72</v>
      </c>
      <c r="B76" s="148" t="s">
        <v>721</v>
      </c>
      <c r="C76" s="145">
        <f>VLOOKUP(B76,[33]贷款规模!B74:D197,3,0)</f>
        <v>437.84</v>
      </c>
      <c r="D76" s="115">
        <f t="shared" si="14"/>
        <v>0.94</v>
      </c>
      <c r="E76" s="147">
        <f>VLOOKUP(B76,[33]应还本息!C77:F200,4,0)</f>
        <v>592548.04</v>
      </c>
      <c r="F76" s="147">
        <f>VLOOKUP(B76,[33]应还本息!C77:J200,8,0)</f>
        <v>88.62</v>
      </c>
      <c r="G76" s="147">
        <f t="shared" si="9"/>
        <v>0.8</v>
      </c>
      <c r="H76" s="147">
        <f t="shared" si="10"/>
        <v>474038.43200000003</v>
      </c>
      <c r="I76" s="147">
        <f t="shared" si="15"/>
        <v>0.69</v>
      </c>
      <c r="J76" s="147" t="str">
        <f>VLOOKUP(B76,[33]工作考核!B73:D196,2,0)</f>
        <v>良好</v>
      </c>
      <c r="K76" s="150">
        <v>90</v>
      </c>
      <c r="L76" s="154">
        <f t="shared" si="12"/>
        <v>2</v>
      </c>
      <c r="M76" s="147" t="str">
        <f>VLOOKUP(B76,[33]标准化建设!B75:D198,2,0)</f>
        <v>通过</v>
      </c>
      <c r="N76" s="152">
        <v>3</v>
      </c>
      <c r="O76" s="147">
        <f t="shared" si="13"/>
        <v>3.45</v>
      </c>
      <c r="P76" s="153">
        <f t="shared" si="16"/>
        <v>7.08</v>
      </c>
    </row>
    <row r="77" spans="1:16" ht="20.100000000000001" customHeight="1">
      <c r="A77" s="143">
        <v>73</v>
      </c>
      <c r="B77" s="148" t="s">
        <v>722</v>
      </c>
      <c r="C77" s="145">
        <f>VLOOKUP(B77,[33]贷款规模!B75:D198,3,0)</f>
        <v>406.22</v>
      </c>
      <c r="D77" s="115">
        <f t="shared" si="14"/>
        <v>0.87</v>
      </c>
      <c r="E77" s="147">
        <f>VLOOKUP(B77,[33]应还本息!C78:F201,4,0)</f>
        <v>617959.91</v>
      </c>
      <c r="F77" s="147">
        <f>VLOOKUP(B77,[33]应还本息!C78:J201,8,0)</f>
        <v>97.4</v>
      </c>
      <c r="G77" s="147">
        <f t="shared" si="9"/>
        <v>1.2</v>
      </c>
      <c r="H77" s="147">
        <f t="shared" si="10"/>
        <v>741551.89199999999</v>
      </c>
      <c r="I77" s="147">
        <f t="shared" si="15"/>
        <v>1.08</v>
      </c>
      <c r="J77" s="147" t="str">
        <f>VLOOKUP(B77,[33]工作考核!B74:D197,2,0)</f>
        <v>优秀</v>
      </c>
      <c r="K77" s="150">
        <v>103</v>
      </c>
      <c r="L77" s="154">
        <f t="shared" si="12"/>
        <v>3</v>
      </c>
      <c r="M77" s="147" t="str">
        <f>VLOOKUP(B77,[33]标准化建设!B76:D199,2,0)</f>
        <v>通过</v>
      </c>
      <c r="N77" s="152">
        <v>3</v>
      </c>
      <c r="O77" s="147">
        <f t="shared" si="13"/>
        <v>3.45</v>
      </c>
      <c r="P77" s="153">
        <f t="shared" si="16"/>
        <v>8.4</v>
      </c>
    </row>
    <row r="78" spans="1:16" ht="20.100000000000001" customHeight="1">
      <c r="A78" s="143">
        <v>74</v>
      </c>
      <c r="B78" s="148" t="s">
        <v>723</v>
      </c>
      <c r="C78" s="145">
        <f>VLOOKUP(B78,[33]贷款规模!B76:D199,3,0)</f>
        <v>285.3</v>
      </c>
      <c r="D78" s="115">
        <f t="shared" si="14"/>
        <v>0.61</v>
      </c>
      <c r="E78" s="147">
        <f>VLOOKUP(B78,[33]应还本息!C79:F202,4,0)</f>
        <v>437454.55</v>
      </c>
      <c r="F78" s="147">
        <f>VLOOKUP(B78,[33]应还本息!C79:J202,8,0)</f>
        <v>100</v>
      </c>
      <c r="G78" s="147">
        <f t="shared" si="9"/>
        <v>1.2</v>
      </c>
      <c r="H78" s="147">
        <f t="shared" si="10"/>
        <v>524945.46</v>
      </c>
      <c r="I78" s="147">
        <f t="shared" si="15"/>
        <v>0.77</v>
      </c>
      <c r="J78" s="147" t="str">
        <f>VLOOKUP(B78,[33]工作考核!B75:D198,2,0)</f>
        <v>优秀</v>
      </c>
      <c r="K78" s="150">
        <v>101</v>
      </c>
      <c r="L78" s="154">
        <f t="shared" si="12"/>
        <v>3</v>
      </c>
      <c r="M78" s="147" t="str">
        <f>VLOOKUP(B78,[33]标准化建设!B77:D200,2,0)</f>
        <v>通过</v>
      </c>
      <c r="N78" s="152">
        <v>3</v>
      </c>
      <c r="O78" s="147">
        <f t="shared" si="13"/>
        <v>3.45</v>
      </c>
      <c r="P78" s="153">
        <f t="shared" si="16"/>
        <v>7.83</v>
      </c>
    </row>
    <row r="79" spans="1:16" ht="20.100000000000001" customHeight="1">
      <c r="A79" s="143">
        <v>75</v>
      </c>
      <c r="B79" s="144" t="s">
        <v>724</v>
      </c>
      <c r="C79" s="145">
        <f>VLOOKUP(B79,[33]贷款规模!B77:D200,3,0)</f>
        <v>1091.52</v>
      </c>
      <c r="D79" s="115">
        <f t="shared" si="14"/>
        <v>2.34</v>
      </c>
      <c r="E79" s="147">
        <f>VLOOKUP(B79,[33]应还本息!C80:F203,4,0)</f>
        <v>1955124.18</v>
      </c>
      <c r="F79" s="147">
        <f>VLOOKUP(B79,[33]应还本息!C80:J203,8,0)</f>
        <v>97.76</v>
      </c>
      <c r="G79" s="147">
        <f t="shared" si="9"/>
        <v>1.2</v>
      </c>
      <c r="H79" s="147">
        <f t="shared" si="10"/>
        <v>2346149.0159999998</v>
      </c>
      <c r="I79" s="147">
        <f t="shared" si="15"/>
        <v>3.42</v>
      </c>
      <c r="J79" s="147" t="str">
        <f>VLOOKUP(B79,[33]工作考核!B76:D199,2,0)</f>
        <v>优秀</v>
      </c>
      <c r="K79" s="150">
        <v>103</v>
      </c>
      <c r="L79" s="154">
        <f t="shared" si="12"/>
        <v>3</v>
      </c>
      <c r="M79" s="147" t="str">
        <f>VLOOKUP(B79,[33]标准化建设!B78:D201,2,0)</f>
        <v>通过</v>
      </c>
      <c r="N79" s="152">
        <v>1</v>
      </c>
      <c r="O79" s="147">
        <f t="shared" si="13"/>
        <v>0.45</v>
      </c>
      <c r="P79" s="153">
        <f t="shared" si="16"/>
        <v>9.2100000000000009</v>
      </c>
    </row>
    <row r="80" spans="1:16" ht="20.100000000000001" customHeight="1">
      <c r="A80" s="143">
        <v>76</v>
      </c>
      <c r="B80" s="148" t="s">
        <v>725</v>
      </c>
      <c r="C80" s="145">
        <f>VLOOKUP(B80,[33]贷款规模!B78:D201,3,0)</f>
        <v>1616.12</v>
      </c>
      <c r="D80" s="115">
        <f t="shared" si="14"/>
        <v>3.46</v>
      </c>
      <c r="E80" s="147">
        <f>VLOOKUP(B80,[33]应还本息!C81:F204,4,0)</f>
        <v>1763550.84</v>
      </c>
      <c r="F80" s="147">
        <f>VLOOKUP(B80,[33]应还本息!C81:J204,8,0)</f>
        <v>89.94</v>
      </c>
      <c r="G80" s="147">
        <f t="shared" si="9"/>
        <v>0.8</v>
      </c>
      <c r="H80" s="147">
        <f t="shared" si="10"/>
        <v>1410840.6720000003</v>
      </c>
      <c r="I80" s="147">
        <f t="shared" si="15"/>
        <v>2.06</v>
      </c>
      <c r="J80" s="147" t="str">
        <f>VLOOKUP(B80,[33]工作考核!B77:D200,2,0)</f>
        <v>良好</v>
      </c>
      <c r="K80" s="150">
        <v>90</v>
      </c>
      <c r="L80" s="154">
        <f t="shared" si="12"/>
        <v>2</v>
      </c>
      <c r="M80" s="147" t="str">
        <f>VLOOKUP(B80,[33]标准化建设!B79:D202,2,0)</f>
        <v>通过</v>
      </c>
      <c r="N80" s="152">
        <v>3</v>
      </c>
      <c r="O80" s="147">
        <f t="shared" si="13"/>
        <v>3.45</v>
      </c>
      <c r="P80" s="153">
        <f t="shared" si="16"/>
        <v>10.97</v>
      </c>
    </row>
    <row r="81" spans="1:16" ht="20.100000000000001" customHeight="1">
      <c r="A81" s="143">
        <v>77</v>
      </c>
      <c r="B81" s="144" t="s">
        <v>726</v>
      </c>
      <c r="C81" s="145">
        <f>VLOOKUP(B81,[33]贷款规模!B79:D202,3,0)</f>
        <v>210.09</v>
      </c>
      <c r="D81" s="115">
        <f t="shared" si="14"/>
        <v>0.45</v>
      </c>
      <c r="E81" s="147">
        <f>VLOOKUP(B81,[33]应还本息!C82:F205,4,0)</f>
        <v>317254.37</v>
      </c>
      <c r="F81" s="147">
        <f>VLOOKUP(B81,[33]应还本息!C82:J205,8,0)</f>
        <v>100</v>
      </c>
      <c r="G81" s="147">
        <f t="shared" si="9"/>
        <v>1.2</v>
      </c>
      <c r="H81" s="147">
        <f t="shared" si="10"/>
        <v>380705.24400000001</v>
      </c>
      <c r="I81" s="147">
        <f t="shared" si="15"/>
        <v>0.55000000000000004</v>
      </c>
      <c r="J81" s="147" t="str">
        <f>VLOOKUP(B81,[33]工作考核!B78:D201,2,0)</f>
        <v>优秀</v>
      </c>
      <c r="K81" s="150">
        <v>104</v>
      </c>
      <c r="L81" s="154">
        <f t="shared" si="12"/>
        <v>3</v>
      </c>
      <c r="M81" s="147" t="str">
        <f>VLOOKUP(B81,[33]标准化建设!B80:D203,2,0)</f>
        <v>通过</v>
      </c>
      <c r="N81" s="152">
        <v>1</v>
      </c>
      <c r="O81" s="147">
        <f t="shared" si="13"/>
        <v>0.45</v>
      </c>
      <c r="P81" s="153">
        <f t="shared" si="16"/>
        <v>4.45</v>
      </c>
    </row>
    <row r="82" spans="1:16" ht="20.100000000000001" customHeight="1">
      <c r="A82" s="143">
        <v>78</v>
      </c>
      <c r="B82" s="144" t="s">
        <v>727</v>
      </c>
      <c r="C82" s="145">
        <f>VLOOKUP(B82,[33]贷款规模!B80:D203,3,0)</f>
        <v>361.57</v>
      </c>
      <c r="D82" s="115">
        <f t="shared" si="14"/>
        <v>0.77</v>
      </c>
      <c r="E82" s="147">
        <f>VLOOKUP(B82,[33]应还本息!C83:F206,4,0)</f>
        <v>472186.69</v>
      </c>
      <c r="F82" s="147">
        <f>VLOOKUP(B82,[33]应还本息!C83:J206,8,0)</f>
        <v>87.34</v>
      </c>
      <c r="G82" s="147">
        <f t="shared" si="9"/>
        <v>0.8</v>
      </c>
      <c r="H82" s="147">
        <f t="shared" si="10"/>
        <v>377749.35200000001</v>
      </c>
      <c r="I82" s="147">
        <f t="shared" si="15"/>
        <v>0.55000000000000004</v>
      </c>
      <c r="J82" s="147" t="str">
        <f>VLOOKUP(B82,[33]工作考核!B79:D202,2,0)</f>
        <v>良好</v>
      </c>
      <c r="K82" s="150">
        <v>90</v>
      </c>
      <c r="L82" s="154">
        <f t="shared" si="12"/>
        <v>2</v>
      </c>
      <c r="M82" s="147" t="str">
        <f>VLOOKUP(B82,[33]标准化建设!B81:D204,3,0)</f>
        <v>未申报</v>
      </c>
      <c r="N82" s="152">
        <v>1</v>
      </c>
      <c r="O82" s="147">
        <f t="shared" si="13"/>
        <v>0.45</v>
      </c>
      <c r="P82" s="153">
        <f t="shared" si="16"/>
        <v>3.77</v>
      </c>
    </row>
    <row r="83" spans="1:16" ht="20.100000000000001" customHeight="1">
      <c r="A83" s="143">
        <v>79</v>
      </c>
      <c r="B83" s="144" t="s">
        <v>728</v>
      </c>
      <c r="C83" s="145">
        <f>VLOOKUP(B83,[33]贷款规模!B81:D204,3,0)</f>
        <v>264.10000000000002</v>
      </c>
      <c r="D83" s="115">
        <f t="shared" si="14"/>
        <v>0.56999999999999995</v>
      </c>
      <c r="E83" s="147">
        <f>VLOOKUP(B83,[33]应还本息!C84:F207,4,0)</f>
        <v>363567.4</v>
      </c>
      <c r="F83" s="147">
        <f>VLOOKUP(B83,[33]应还本息!C84:J207,8,0)</f>
        <v>74.209999999999994</v>
      </c>
      <c r="G83" s="147">
        <f t="shared" si="9"/>
        <v>0.8</v>
      </c>
      <c r="H83" s="147">
        <f t="shared" si="10"/>
        <v>290853.92000000004</v>
      </c>
      <c r="I83" s="147">
        <f t="shared" si="15"/>
        <v>0.42</v>
      </c>
      <c r="J83" s="147" t="str">
        <f>VLOOKUP(B83,[33]工作考核!B80:D203,2,0)</f>
        <v>合格</v>
      </c>
      <c r="K83" s="150">
        <v>80</v>
      </c>
      <c r="L83" s="154">
        <f t="shared" si="12"/>
        <v>1</v>
      </c>
      <c r="M83" s="147" t="str">
        <f>VLOOKUP(B83,[33]标准化建设!B82:D205,3,0)</f>
        <v>未申报</v>
      </c>
      <c r="N83" s="152">
        <v>1</v>
      </c>
      <c r="O83" s="147">
        <f t="shared" si="13"/>
        <v>0.45</v>
      </c>
      <c r="P83" s="153">
        <f t="shared" si="16"/>
        <v>2.44</v>
      </c>
    </row>
    <row r="84" spans="1:16" ht="20.100000000000001" customHeight="1">
      <c r="A84" s="143">
        <v>80</v>
      </c>
      <c r="B84" s="148" t="s">
        <v>729</v>
      </c>
      <c r="C84" s="145">
        <f>VLOOKUP(B84,[33]贷款规模!B82:D205,3,0)</f>
        <v>1107.95</v>
      </c>
      <c r="D84" s="115">
        <f t="shared" si="14"/>
        <v>2.37</v>
      </c>
      <c r="E84" s="147">
        <f>VLOOKUP(B84,[33]应还本息!C85:F208,4,0)</f>
        <v>1544832.44</v>
      </c>
      <c r="F84" s="147">
        <f>VLOOKUP(B84,[33]应还本息!C85:J208,8,0)</f>
        <v>91.92</v>
      </c>
      <c r="G84" s="147">
        <f t="shared" si="9"/>
        <v>1</v>
      </c>
      <c r="H84" s="147">
        <f t="shared" si="10"/>
        <v>1544832.44</v>
      </c>
      <c r="I84" s="147">
        <f t="shared" si="15"/>
        <v>2.25</v>
      </c>
      <c r="J84" s="147" t="str">
        <f>VLOOKUP(B84,[33]工作考核!B81:D204,2,0)</f>
        <v>优秀</v>
      </c>
      <c r="K84" s="150">
        <v>98</v>
      </c>
      <c r="L84" s="154">
        <f t="shared" si="12"/>
        <v>3</v>
      </c>
      <c r="M84" s="147" t="str">
        <f>VLOOKUP(B84,[33]标准化建设!B83:D206,2,0)</f>
        <v>通过</v>
      </c>
      <c r="N84" s="152">
        <v>3</v>
      </c>
      <c r="O84" s="147">
        <f t="shared" si="13"/>
        <v>3.45</v>
      </c>
      <c r="P84" s="153">
        <f t="shared" si="16"/>
        <v>11.07</v>
      </c>
    </row>
    <row r="85" spans="1:16" ht="20.100000000000001" customHeight="1">
      <c r="A85" s="143">
        <v>81</v>
      </c>
      <c r="B85" s="144" t="s">
        <v>730</v>
      </c>
      <c r="C85" s="145">
        <f>VLOOKUP(B85,[33]贷款规模!B83:D206,3,0)</f>
        <v>1576.53</v>
      </c>
      <c r="D85" s="115">
        <f t="shared" si="14"/>
        <v>3.37</v>
      </c>
      <c r="E85" s="147">
        <f>VLOOKUP(B85,[33]应还本息!C86:F209,4,0)</f>
        <v>2361633.35</v>
      </c>
      <c r="F85" s="147">
        <f>VLOOKUP(B85,[33]应还本息!C86:J209,8,0)</f>
        <v>81.27</v>
      </c>
      <c r="G85" s="147">
        <f t="shared" si="9"/>
        <v>0.8</v>
      </c>
      <c r="H85" s="147">
        <f t="shared" si="10"/>
        <v>1889306.6800000002</v>
      </c>
      <c r="I85" s="147">
        <f t="shared" si="15"/>
        <v>2.75</v>
      </c>
      <c r="J85" s="147" t="str">
        <f>VLOOKUP(B85,[33]工作考核!B82:D205,2,0)</f>
        <v>合格</v>
      </c>
      <c r="K85" s="150">
        <v>85</v>
      </c>
      <c r="L85" s="154">
        <f t="shared" si="12"/>
        <v>1</v>
      </c>
      <c r="M85" s="147" t="str">
        <f>VLOOKUP(B85,[33]标准化建设!B84:D207,3,0)</f>
        <v>未申报</v>
      </c>
      <c r="N85" s="152">
        <v>1</v>
      </c>
      <c r="O85" s="147">
        <f t="shared" si="13"/>
        <v>0.45</v>
      </c>
      <c r="P85" s="153">
        <f t="shared" si="16"/>
        <v>7.57</v>
      </c>
    </row>
    <row r="86" spans="1:16" ht="20.100000000000001" customHeight="1">
      <c r="A86" s="143">
        <v>82</v>
      </c>
      <c r="B86" s="144" t="s">
        <v>731</v>
      </c>
      <c r="C86" s="145">
        <f>VLOOKUP(B86,[33]贷款规模!B84:D207,3,0)</f>
        <v>812.76</v>
      </c>
      <c r="D86" s="115">
        <f t="shared" si="14"/>
        <v>1.74</v>
      </c>
      <c r="E86" s="147">
        <f>VLOOKUP(B86,[33]应还本息!C87:F210,4,0)</f>
        <v>1072143.1599999999</v>
      </c>
      <c r="F86" s="147">
        <f>VLOOKUP(B86,[33]应还本息!C87:J210,8,0)</f>
        <v>82.68</v>
      </c>
      <c r="G86" s="147">
        <f t="shared" si="9"/>
        <v>0.8</v>
      </c>
      <c r="H86" s="147">
        <f t="shared" si="10"/>
        <v>857714.52799999993</v>
      </c>
      <c r="I86" s="147">
        <f t="shared" si="15"/>
        <v>1.25</v>
      </c>
      <c r="J86" s="147" t="str">
        <f>VLOOKUP(B86,[33]工作考核!B83:D206,2,0)</f>
        <v>合格</v>
      </c>
      <c r="K86" s="150">
        <v>87</v>
      </c>
      <c r="L86" s="154">
        <f t="shared" si="12"/>
        <v>1</v>
      </c>
      <c r="M86" s="147" t="str">
        <f>VLOOKUP(B86,[33]标准化建设!B85:D208,3,0)</f>
        <v>未申报</v>
      </c>
      <c r="N86" s="152">
        <v>1</v>
      </c>
      <c r="O86" s="147">
        <f t="shared" si="13"/>
        <v>0.45</v>
      </c>
      <c r="P86" s="153">
        <f t="shared" si="16"/>
        <v>4.4400000000000004</v>
      </c>
    </row>
    <row r="87" spans="1:16" ht="20.100000000000001" customHeight="1">
      <c r="A87" s="143">
        <v>83</v>
      </c>
      <c r="B87" s="144" t="s">
        <v>732</v>
      </c>
      <c r="C87" s="145">
        <f>VLOOKUP(B87,[33]贷款规模!B4:D127,3,0)</f>
        <v>1332.32</v>
      </c>
      <c r="D87" s="115">
        <f t="shared" si="14"/>
        <v>2.85</v>
      </c>
      <c r="E87" s="147">
        <f>VLOOKUP(B87,[33]应还本息!C88:F211,4,0)</f>
        <v>1445975.28</v>
      </c>
      <c r="F87" s="147">
        <f>VLOOKUP(B87,[33]应还本息!C88:J211,8,0)</f>
        <v>93.84</v>
      </c>
      <c r="G87" s="147">
        <f t="shared" si="9"/>
        <v>1</v>
      </c>
      <c r="H87" s="147">
        <f t="shared" si="10"/>
        <v>1445975.28</v>
      </c>
      <c r="I87" s="147">
        <f t="shared" si="15"/>
        <v>2.11</v>
      </c>
      <c r="J87" s="147" t="str">
        <f>VLOOKUP(B87,[33]工作考核!B84:D207,2,0)</f>
        <v>优秀</v>
      </c>
      <c r="K87" s="150">
        <v>99</v>
      </c>
      <c r="L87" s="154">
        <f t="shared" si="12"/>
        <v>3</v>
      </c>
      <c r="M87" s="147" t="str">
        <f>VLOOKUP(B87,[33]标准化建设!B86:D209,2,0)</f>
        <v>通过</v>
      </c>
      <c r="N87" s="152">
        <v>1</v>
      </c>
      <c r="O87" s="147">
        <f t="shared" si="13"/>
        <v>0.45</v>
      </c>
      <c r="P87" s="153">
        <f t="shared" si="16"/>
        <v>8.41</v>
      </c>
    </row>
    <row r="88" spans="1:16" ht="20.100000000000001" customHeight="1">
      <c r="A88" s="143">
        <v>84</v>
      </c>
      <c r="B88" s="144" t="s">
        <v>733</v>
      </c>
      <c r="C88" s="145">
        <f>VLOOKUP(B88,[33]贷款规模!B86:D209,3,0)</f>
        <v>788.71</v>
      </c>
      <c r="D88" s="115">
        <f t="shared" si="14"/>
        <v>1.69</v>
      </c>
      <c r="E88" s="147">
        <f>VLOOKUP(B88,[33]应还本息!C89:F212,4,0)</f>
        <v>663574.76</v>
      </c>
      <c r="F88" s="147">
        <f>VLOOKUP(B88,[33]应还本息!C89:J212,8,0)</f>
        <v>97.88</v>
      </c>
      <c r="G88" s="147">
        <f t="shared" si="9"/>
        <v>1.2</v>
      </c>
      <c r="H88" s="147">
        <f t="shared" si="10"/>
        <v>796289.71199999994</v>
      </c>
      <c r="I88" s="147">
        <f t="shared" si="15"/>
        <v>1.1599999999999999</v>
      </c>
      <c r="J88" s="147" t="str">
        <f>VLOOKUP(B88,[33]工作考核!B85:D208,2,0)</f>
        <v>优秀</v>
      </c>
      <c r="K88" s="150">
        <v>102</v>
      </c>
      <c r="L88" s="154">
        <f t="shared" si="12"/>
        <v>3</v>
      </c>
      <c r="M88" s="147" t="str">
        <f>VLOOKUP(B88,[33]标准化建设!B87:D210,3,0)</f>
        <v>未申报</v>
      </c>
      <c r="N88" s="152">
        <v>1</v>
      </c>
      <c r="O88" s="147">
        <f t="shared" si="13"/>
        <v>0.45</v>
      </c>
      <c r="P88" s="153">
        <f t="shared" si="16"/>
        <v>6.3</v>
      </c>
    </row>
    <row r="89" spans="1:16" ht="20.100000000000001" customHeight="1">
      <c r="A89" s="143">
        <v>85</v>
      </c>
      <c r="B89" s="144" t="s">
        <v>734</v>
      </c>
      <c r="C89" s="145">
        <f>VLOOKUP(B89,[33]贷款规模!B87:D210,3,0)</f>
        <v>946.04</v>
      </c>
      <c r="D89" s="115">
        <f t="shared" si="14"/>
        <v>2.02</v>
      </c>
      <c r="E89" s="147">
        <f>VLOOKUP(B89,[33]应还本息!C90:F213,4,0)</f>
        <v>841801.93</v>
      </c>
      <c r="F89" s="147">
        <f>VLOOKUP(B89,[33]应还本息!C90:J213,8,0)</f>
        <v>92.32</v>
      </c>
      <c r="G89" s="147">
        <f t="shared" si="9"/>
        <v>1</v>
      </c>
      <c r="H89" s="147">
        <f t="shared" si="10"/>
        <v>841801.93</v>
      </c>
      <c r="I89" s="147">
        <f t="shared" si="15"/>
        <v>1.23</v>
      </c>
      <c r="J89" s="147" t="str">
        <f>VLOOKUP(B89,[33]工作考核!B86:D209,2,0)</f>
        <v>优秀</v>
      </c>
      <c r="K89" s="150">
        <v>98</v>
      </c>
      <c r="L89" s="154">
        <f t="shared" si="12"/>
        <v>3</v>
      </c>
      <c r="M89" s="147" t="str">
        <f>VLOOKUP(B89,[33]标准化建设!B88:D211,2,0)</f>
        <v>通过</v>
      </c>
      <c r="N89" s="152">
        <v>1</v>
      </c>
      <c r="O89" s="147">
        <f t="shared" si="13"/>
        <v>0.45</v>
      </c>
      <c r="P89" s="153">
        <f t="shared" si="16"/>
        <v>6.7</v>
      </c>
    </row>
    <row r="90" spans="1:16" ht="20.100000000000001" customHeight="1">
      <c r="A90" s="143">
        <v>86</v>
      </c>
      <c r="B90" s="148" t="s">
        <v>735</v>
      </c>
      <c r="C90" s="145">
        <f>VLOOKUP(B90,[33]贷款规模!B88:D211,3,0)</f>
        <v>1283.5999999999999</v>
      </c>
      <c r="D90" s="115">
        <f t="shared" si="14"/>
        <v>2.75</v>
      </c>
      <c r="E90" s="147">
        <f>VLOOKUP(B90,[33]应还本息!C91:F214,4,0)</f>
        <v>442267.84</v>
      </c>
      <c r="F90" s="147">
        <f>VLOOKUP(B90,[33]应还本息!C91:J214,8,0)</f>
        <v>100</v>
      </c>
      <c r="G90" s="147">
        <f t="shared" si="9"/>
        <v>1.2</v>
      </c>
      <c r="H90" s="147">
        <f t="shared" si="10"/>
        <v>530721.40800000005</v>
      </c>
      <c r="I90" s="147">
        <f t="shared" si="15"/>
        <v>0.77</v>
      </c>
      <c r="J90" s="147" t="str">
        <f>VLOOKUP(B90,[33]工作考核!B87:D210,2,0)</f>
        <v>优秀</v>
      </c>
      <c r="K90" s="150">
        <v>105</v>
      </c>
      <c r="L90" s="154">
        <f t="shared" si="12"/>
        <v>3</v>
      </c>
      <c r="M90" s="147" t="str">
        <f>VLOOKUP(B90,[33]标准化建设!B89:D212,2,0)</f>
        <v>通过</v>
      </c>
      <c r="N90" s="152">
        <v>3</v>
      </c>
      <c r="O90" s="147">
        <f t="shared" si="13"/>
        <v>3.45</v>
      </c>
      <c r="P90" s="153">
        <f t="shared" si="16"/>
        <v>9.9700000000000006</v>
      </c>
    </row>
    <row r="91" spans="1:16" ht="20.100000000000001" customHeight="1">
      <c r="A91" s="143">
        <v>87</v>
      </c>
      <c r="B91" s="144" t="s">
        <v>736</v>
      </c>
      <c r="C91" s="145">
        <f>VLOOKUP(B91,[33]贷款规模!B89:D212,3,0)</f>
        <v>561.78</v>
      </c>
      <c r="D91" s="115">
        <f t="shared" si="14"/>
        <v>1.2</v>
      </c>
      <c r="E91" s="147">
        <f>VLOOKUP(B91,[33]应还本息!C92:F215,4,0)</f>
        <v>808933.33</v>
      </c>
      <c r="F91" s="147">
        <f>VLOOKUP(B91,[33]应还本息!C92:J215,8,0)</f>
        <v>72.09</v>
      </c>
      <c r="G91" s="147">
        <f t="shared" si="9"/>
        <v>0.8</v>
      </c>
      <c r="H91" s="147">
        <f t="shared" si="10"/>
        <v>647146.66399999999</v>
      </c>
      <c r="I91" s="147">
        <f t="shared" si="15"/>
        <v>0.94</v>
      </c>
      <c r="J91" s="147" t="str">
        <f>VLOOKUP(B91,[33]工作考核!B88:D211,2,0)</f>
        <v>合格</v>
      </c>
      <c r="K91" s="150">
        <v>82</v>
      </c>
      <c r="L91" s="154">
        <f t="shared" si="12"/>
        <v>1</v>
      </c>
      <c r="M91" s="147" t="str">
        <f>VLOOKUP(B91,[33]标准化建设!B90:D213,3,0)</f>
        <v>未申报</v>
      </c>
      <c r="N91" s="152">
        <v>1</v>
      </c>
      <c r="O91" s="147">
        <f t="shared" si="13"/>
        <v>0.45</v>
      </c>
      <c r="P91" s="153">
        <f t="shared" si="16"/>
        <v>3.59</v>
      </c>
    </row>
    <row r="92" spans="1:16" ht="20.100000000000001" customHeight="1">
      <c r="A92" s="143">
        <v>88</v>
      </c>
      <c r="B92" s="144" t="s">
        <v>737</v>
      </c>
      <c r="C92" s="145">
        <f>VLOOKUP(B92,[33]贷款规模!B90:D213,3,0)</f>
        <v>358.2</v>
      </c>
      <c r="D92" s="115">
        <f t="shared" si="14"/>
        <v>0.77</v>
      </c>
      <c r="E92" s="147">
        <f>VLOOKUP(B92,[33]应还本息!C93:F216,4,0)</f>
        <v>429872.94</v>
      </c>
      <c r="F92" s="147">
        <f>VLOOKUP(B92,[33]应还本息!C93:J216,8,0)</f>
        <v>92.38</v>
      </c>
      <c r="G92" s="147">
        <f t="shared" si="9"/>
        <v>1</v>
      </c>
      <c r="H92" s="147">
        <f t="shared" si="10"/>
        <v>429872.94</v>
      </c>
      <c r="I92" s="147">
        <f t="shared" si="15"/>
        <v>0.63</v>
      </c>
      <c r="J92" s="147" t="str">
        <f>VLOOKUP(B92,[33]工作考核!B89:D212,2,0)</f>
        <v>优秀</v>
      </c>
      <c r="K92" s="150">
        <v>96</v>
      </c>
      <c r="L92" s="154">
        <f t="shared" si="12"/>
        <v>3</v>
      </c>
      <c r="M92" s="147" t="str">
        <f>VLOOKUP(B92,[33]标准化建设!B91:D214,3,0)</f>
        <v>未申报</v>
      </c>
      <c r="N92" s="152">
        <v>1</v>
      </c>
      <c r="O92" s="147">
        <f t="shared" si="13"/>
        <v>0.45</v>
      </c>
      <c r="P92" s="153">
        <f t="shared" si="16"/>
        <v>4.8499999999999996</v>
      </c>
    </row>
    <row r="93" spans="1:16" ht="20.100000000000001" customHeight="1">
      <c r="A93" s="143">
        <v>89</v>
      </c>
      <c r="B93" s="144" t="s">
        <v>738</v>
      </c>
      <c r="C93" s="145">
        <f>VLOOKUP(B93,[33]贷款规模!B91:D214,3,0)</f>
        <v>870.66</v>
      </c>
      <c r="D93" s="115">
        <f t="shared" si="14"/>
        <v>1.86</v>
      </c>
      <c r="E93" s="147">
        <f>VLOOKUP(B93,[33]应还本息!C94:F217,4,0)</f>
        <v>1697246.31</v>
      </c>
      <c r="F93" s="147">
        <f>VLOOKUP(B93,[33]应还本息!C94:J217,8,0)</f>
        <v>78.81</v>
      </c>
      <c r="G93" s="147">
        <f t="shared" si="9"/>
        <v>0.8</v>
      </c>
      <c r="H93" s="147">
        <f t="shared" si="10"/>
        <v>1357797.0480000002</v>
      </c>
      <c r="I93" s="147">
        <f t="shared" si="15"/>
        <v>1.98</v>
      </c>
      <c r="J93" s="147" t="str">
        <f>VLOOKUP(B93,[33]工作考核!B90:D213,2,0)</f>
        <v>合格</v>
      </c>
      <c r="K93" s="150">
        <v>82</v>
      </c>
      <c r="L93" s="154">
        <f t="shared" si="12"/>
        <v>1</v>
      </c>
      <c r="M93" s="147" t="str">
        <f>VLOOKUP(B93,[33]标准化建设!B92:D215,2,0)</f>
        <v>通过</v>
      </c>
      <c r="N93" s="152">
        <v>1</v>
      </c>
      <c r="O93" s="147">
        <f t="shared" si="13"/>
        <v>0.45</v>
      </c>
      <c r="P93" s="153">
        <f t="shared" si="16"/>
        <v>5.29</v>
      </c>
    </row>
    <row r="94" spans="1:16" ht="20.100000000000001" customHeight="1">
      <c r="A94" s="143">
        <v>90</v>
      </c>
      <c r="B94" s="144" t="s">
        <v>739</v>
      </c>
      <c r="C94" s="145">
        <f>VLOOKUP(B94,[33]贷款规模!B92:D215,3,0)</f>
        <v>904.19</v>
      </c>
      <c r="D94" s="115">
        <f t="shared" si="14"/>
        <v>1.94</v>
      </c>
      <c r="E94" s="147">
        <f>VLOOKUP(B94,[33]应还本息!C95:F218,4,0)</f>
        <v>1172019.44</v>
      </c>
      <c r="F94" s="147">
        <f>VLOOKUP(B94,[33]应还本息!C95:J218,8,0)</f>
        <v>90.75</v>
      </c>
      <c r="G94" s="147">
        <f t="shared" si="9"/>
        <v>1</v>
      </c>
      <c r="H94" s="147">
        <f t="shared" si="10"/>
        <v>1172019.44</v>
      </c>
      <c r="I94" s="147">
        <f t="shared" si="15"/>
        <v>1.71</v>
      </c>
      <c r="J94" s="147" t="str">
        <f>VLOOKUP(B94,[33]工作考核!B91:D214,2,0)</f>
        <v>优秀</v>
      </c>
      <c r="K94" s="150">
        <v>100</v>
      </c>
      <c r="L94" s="154">
        <f t="shared" si="12"/>
        <v>3</v>
      </c>
      <c r="M94" s="147" t="str">
        <f>VLOOKUP(B94,[33]标准化建设!B93:D216,2,0)</f>
        <v>通过</v>
      </c>
      <c r="N94" s="152">
        <v>1</v>
      </c>
      <c r="O94" s="147">
        <f t="shared" si="13"/>
        <v>0.45</v>
      </c>
      <c r="P94" s="153">
        <f t="shared" si="16"/>
        <v>7.1</v>
      </c>
    </row>
    <row r="95" spans="1:16" ht="20.100000000000001" customHeight="1">
      <c r="A95" s="143">
        <v>91</v>
      </c>
      <c r="B95" s="144" t="s">
        <v>740</v>
      </c>
      <c r="C95" s="145">
        <f>VLOOKUP(B95,[33]贷款规模!B93:D216,3,0)</f>
        <v>2601.8000000000002</v>
      </c>
      <c r="D95" s="115">
        <f t="shared" si="14"/>
        <v>5.57</v>
      </c>
      <c r="E95" s="147">
        <f>VLOOKUP(B95,[33]应还本息!C96:F219,4,0)</f>
        <v>2626536.96</v>
      </c>
      <c r="F95" s="147">
        <f>VLOOKUP(B95,[33]应还本息!C96:J219,8,0)</f>
        <v>89.65</v>
      </c>
      <c r="G95" s="147">
        <f t="shared" si="9"/>
        <v>0.8</v>
      </c>
      <c r="H95" s="147">
        <f t="shared" si="10"/>
        <v>2101229.568</v>
      </c>
      <c r="I95" s="147">
        <f t="shared" si="15"/>
        <v>3.06</v>
      </c>
      <c r="J95" s="147" t="str">
        <f>VLOOKUP(B95,[33]工作考核!B92:D215,2,0)</f>
        <v>良好</v>
      </c>
      <c r="K95" s="150">
        <v>90</v>
      </c>
      <c r="L95" s="154">
        <f t="shared" si="12"/>
        <v>2</v>
      </c>
      <c r="M95" s="147" t="str">
        <f>VLOOKUP(B95,[33]标准化建设!B94:D217,2,0)</f>
        <v>通过</v>
      </c>
      <c r="N95" s="152">
        <v>1</v>
      </c>
      <c r="O95" s="147">
        <f t="shared" si="13"/>
        <v>0.45</v>
      </c>
      <c r="P95" s="153">
        <f t="shared" si="16"/>
        <v>11.08</v>
      </c>
    </row>
    <row r="96" spans="1:16" ht="20.100000000000001" customHeight="1">
      <c r="A96" s="143">
        <v>92</v>
      </c>
      <c r="B96" s="144" t="s">
        <v>741</v>
      </c>
      <c r="C96" s="145">
        <f>VLOOKUP(B96,[33]贷款规模!B94:D217,3,0)</f>
        <v>1430.14</v>
      </c>
      <c r="D96" s="115">
        <f t="shared" si="14"/>
        <v>3.06</v>
      </c>
      <c r="E96" s="147">
        <f>VLOOKUP(B96,[33]应还本息!C97:F220,4,0)</f>
        <v>1853569.51</v>
      </c>
      <c r="F96" s="147">
        <f>VLOOKUP(B96,[33]应还本息!C97:J220,8,0)</f>
        <v>89.26</v>
      </c>
      <c r="G96" s="147">
        <f t="shared" si="9"/>
        <v>0.8</v>
      </c>
      <c r="H96" s="147">
        <f t="shared" si="10"/>
        <v>1482855.608</v>
      </c>
      <c r="I96" s="147">
        <f t="shared" si="15"/>
        <v>2.16</v>
      </c>
      <c r="J96" s="147" t="str">
        <f>VLOOKUP(B96,[33]工作考核!B93:D216,2,0)</f>
        <v>良好</v>
      </c>
      <c r="K96" s="150">
        <v>90</v>
      </c>
      <c r="L96" s="154">
        <f t="shared" si="12"/>
        <v>2</v>
      </c>
      <c r="M96" s="147" t="str">
        <f>VLOOKUP(B96,[33]标准化建设!B95:D218,2,0)</f>
        <v>通过</v>
      </c>
      <c r="N96" s="152">
        <v>1</v>
      </c>
      <c r="O96" s="147">
        <f t="shared" si="13"/>
        <v>0.45</v>
      </c>
      <c r="P96" s="153">
        <f t="shared" si="16"/>
        <v>7.67</v>
      </c>
    </row>
    <row r="97" spans="1:16" ht="20.100000000000001" customHeight="1">
      <c r="A97" s="143">
        <v>93</v>
      </c>
      <c r="B97" s="144" t="s">
        <v>742</v>
      </c>
      <c r="C97" s="145">
        <f>VLOOKUP(B97,[33]贷款规模!B95:D218,3,0)</f>
        <v>1127.3800000000001</v>
      </c>
      <c r="D97" s="115">
        <f t="shared" ref="D97:D121" si="17">ROUND(C97/$C$4*$D$4,2)</f>
        <v>2.41</v>
      </c>
      <c r="E97" s="147">
        <f>VLOOKUP(B97,[33]应还本息!C98:F221,4,0)</f>
        <v>1108344.21</v>
      </c>
      <c r="F97" s="147">
        <f>VLOOKUP(B97,[33]应还本息!C98:J221,8,0)</f>
        <v>100</v>
      </c>
      <c r="G97" s="147">
        <f t="shared" ref="G97:G121" si="18">IF(F97&gt;95,1.2,IF(F97&gt;90,1,0.8))</f>
        <v>1.2</v>
      </c>
      <c r="H97" s="147">
        <f t="shared" ref="H97:H121" si="19">E97*G97</f>
        <v>1330013.0519999999</v>
      </c>
      <c r="I97" s="147">
        <f t="shared" ref="I97:I121" si="20">ROUND(H97/$H$4*$I$4,2)</f>
        <v>1.94</v>
      </c>
      <c r="J97" s="147" t="str">
        <f>VLOOKUP(B97,[33]工作考核!B94:D217,2,0)</f>
        <v>优秀</v>
      </c>
      <c r="K97" s="150">
        <v>103</v>
      </c>
      <c r="L97" s="154">
        <f t="shared" ref="L97:L121" si="21">IF(K97&gt;90,3,IF(K97&gt;89,2,1))</f>
        <v>3</v>
      </c>
      <c r="M97" s="147" t="str">
        <f>VLOOKUP(B97,[33]标准化建设!B96:D219,2,0)</f>
        <v>通过</v>
      </c>
      <c r="N97" s="152">
        <v>1</v>
      </c>
      <c r="O97" s="147">
        <f t="shared" ref="O97:O121" si="22">ROUND(IF(N97=1,0.45,IF(N97=3,3.45)),2)</f>
        <v>0.45</v>
      </c>
      <c r="P97" s="153">
        <f t="shared" si="16"/>
        <v>7.8</v>
      </c>
    </row>
    <row r="98" spans="1:16" ht="20.100000000000001" customHeight="1">
      <c r="A98" s="143">
        <v>94</v>
      </c>
      <c r="B98" s="144" t="s">
        <v>743</v>
      </c>
      <c r="C98" s="145">
        <f>VLOOKUP(B98,[33]贷款规模!B96:D219,3,0)</f>
        <v>2463.5300000000002</v>
      </c>
      <c r="D98" s="115">
        <f t="shared" si="17"/>
        <v>5.27</v>
      </c>
      <c r="E98" s="147">
        <f>VLOOKUP(B98,[33]应还本息!C99:F222,4,0)</f>
        <v>3711581.96</v>
      </c>
      <c r="F98" s="147">
        <f>VLOOKUP(B98,[33]应还本息!C99:J222,8,0)</f>
        <v>76.16</v>
      </c>
      <c r="G98" s="147">
        <f t="shared" si="18"/>
        <v>0.8</v>
      </c>
      <c r="H98" s="147">
        <f t="shared" si="19"/>
        <v>2969265.568</v>
      </c>
      <c r="I98" s="147">
        <f t="shared" si="20"/>
        <v>4.33</v>
      </c>
      <c r="J98" s="147" t="str">
        <f>VLOOKUP(B98,[33]工作考核!B95:D218,2,0)</f>
        <v>合格</v>
      </c>
      <c r="K98" s="150">
        <v>84</v>
      </c>
      <c r="L98" s="154">
        <f t="shared" si="21"/>
        <v>1</v>
      </c>
      <c r="M98" s="147" t="str">
        <f>VLOOKUP(B98,[33]标准化建设!B97:D220,2,0)</f>
        <v>通过</v>
      </c>
      <c r="N98" s="152">
        <v>1</v>
      </c>
      <c r="O98" s="147">
        <f t="shared" si="22"/>
        <v>0.45</v>
      </c>
      <c r="P98" s="153">
        <f t="shared" si="16"/>
        <v>11.05</v>
      </c>
    </row>
    <row r="99" spans="1:16" ht="20.100000000000001" customHeight="1">
      <c r="A99" s="143">
        <v>95</v>
      </c>
      <c r="B99" s="144" t="s">
        <v>744</v>
      </c>
      <c r="C99" s="145">
        <f>VLOOKUP(B99,[33]贷款规模!B97:D220,3,0)</f>
        <v>905.01</v>
      </c>
      <c r="D99" s="115">
        <f t="shared" si="17"/>
        <v>1.94</v>
      </c>
      <c r="E99" s="147">
        <f>VLOOKUP(B99,[33]应还本息!C100:F223,4,0)</f>
        <v>1126434.8500000001</v>
      </c>
      <c r="F99" s="147">
        <f>VLOOKUP(B99,[33]应还本息!C100:J223,8,0)</f>
        <v>91.19</v>
      </c>
      <c r="G99" s="147">
        <f t="shared" si="18"/>
        <v>1</v>
      </c>
      <c r="H99" s="147">
        <f t="shared" si="19"/>
        <v>1126434.8500000001</v>
      </c>
      <c r="I99" s="147">
        <f t="shared" si="20"/>
        <v>1.64</v>
      </c>
      <c r="J99" s="147" t="str">
        <f>VLOOKUP(B99,[33]工作考核!B96:D219,2,0)</f>
        <v>优秀</v>
      </c>
      <c r="K99" s="150">
        <v>98</v>
      </c>
      <c r="L99" s="154">
        <f t="shared" si="21"/>
        <v>3</v>
      </c>
      <c r="M99" s="147" t="str">
        <f>VLOOKUP(B99,[33]标准化建设!B98:D221,3,0)</f>
        <v>未申报</v>
      </c>
      <c r="N99" s="152">
        <v>1</v>
      </c>
      <c r="O99" s="147">
        <f t="shared" si="22"/>
        <v>0.45</v>
      </c>
      <c r="P99" s="153">
        <f t="shared" si="16"/>
        <v>7.03</v>
      </c>
    </row>
    <row r="100" spans="1:16" ht="20.100000000000001" customHeight="1">
      <c r="A100" s="143">
        <v>96</v>
      </c>
      <c r="B100" s="144" t="s">
        <v>745</v>
      </c>
      <c r="C100" s="145">
        <f>VLOOKUP(B100,[33]贷款规模!B98:D221,3,0)</f>
        <v>3933.97</v>
      </c>
      <c r="D100" s="115">
        <f t="shared" si="17"/>
        <v>8.42</v>
      </c>
      <c r="E100" s="147">
        <f>VLOOKUP(B100,[33]应还本息!C101:F224,4,0)</f>
        <v>4890662.78</v>
      </c>
      <c r="F100" s="147">
        <f>VLOOKUP(B100,[33]应还本息!C101:J224,8,0)</f>
        <v>97.15</v>
      </c>
      <c r="G100" s="147">
        <f t="shared" si="18"/>
        <v>1.2</v>
      </c>
      <c r="H100" s="147">
        <f t="shared" si="19"/>
        <v>5868795.3360000001</v>
      </c>
      <c r="I100" s="147">
        <f t="shared" si="20"/>
        <v>8.5500000000000007</v>
      </c>
      <c r="J100" s="147" t="str">
        <f>VLOOKUP(B100,[33]工作考核!B97:D220,2,0)</f>
        <v>优秀</v>
      </c>
      <c r="K100" s="150">
        <v>105</v>
      </c>
      <c r="L100" s="154">
        <f t="shared" si="21"/>
        <v>3</v>
      </c>
      <c r="M100" s="147" t="str">
        <f>VLOOKUP(B100,[33]标准化建设!B99:D222,2,0)</f>
        <v>通过</v>
      </c>
      <c r="N100" s="152">
        <v>1</v>
      </c>
      <c r="O100" s="147">
        <f t="shared" si="22"/>
        <v>0.45</v>
      </c>
      <c r="P100" s="153">
        <f t="shared" si="16"/>
        <v>20.420000000000002</v>
      </c>
    </row>
    <row r="101" spans="1:16" ht="20.100000000000001" customHeight="1">
      <c r="A101" s="143">
        <v>97</v>
      </c>
      <c r="B101" s="144" t="s">
        <v>746</v>
      </c>
      <c r="C101" s="145">
        <f>VLOOKUP(B101,[33]贷款规模!B99:D222,3,0)</f>
        <v>1239.17</v>
      </c>
      <c r="D101" s="115">
        <f t="shared" si="17"/>
        <v>2.65</v>
      </c>
      <c r="E101" s="147">
        <f>VLOOKUP(B101,[33]应还本息!C102:F225,4,0)</f>
        <v>1723404.22</v>
      </c>
      <c r="F101" s="147">
        <f>VLOOKUP(B101,[33]应还本息!C102:J225,8,0)</f>
        <v>96.51</v>
      </c>
      <c r="G101" s="147">
        <f t="shared" si="18"/>
        <v>1.2</v>
      </c>
      <c r="H101" s="147">
        <f t="shared" si="19"/>
        <v>2068085.0639999998</v>
      </c>
      <c r="I101" s="147">
        <f t="shared" si="20"/>
        <v>3.01</v>
      </c>
      <c r="J101" s="147" t="str">
        <f>VLOOKUP(B101,[33]工作考核!B98:D221,2,0)</f>
        <v>优秀</v>
      </c>
      <c r="K101" s="150">
        <v>100</v>
      </c>
      <c r="L101" s="154">
        <f t="shared" si="21"/>
        <v>3</v>
      </c>
      <c r="M101" s="147" t="str">
        <f>VLOOKUP(B101,[33]标准化建设!B100:D223,2,0)</f>
        <v>通过</v>
      </c>
      <c r="N101" s="152">
        <v>1</v>
      </c>
      <c r="O101" s="147">
        <f t="shared" si="22"/>
        <v>0.45</v>
      </c>
      <c r="P101" s="153">
        <f t="shared" si="16"/>
        <v>9.11</v>
      </c>
    </row>
    <row r="102" spans="1:16" ht="20.100000000000001" customHeight="1">
      <c r="A102" s="143">
        <v>98</v>
      </c>
      <c r="B102" s="144" t="s">
        <v>747</v>
      </c>
      <c r="C102" s="145">
        <f>VLOOKUP(B102,[33]贷款规模!B100:D223,3,0)</f>
        <v>1807.11</v>
      </c>
      <c r="D102" s="115">
        <f t="shared" si="17"/>
        <v>3.87</v>
      </c>
      <c r="E102" s="147">
        <f>VLOOKUP(B102,[33]应还本息!C103:F226,4,0)</f>
        <v>3112354.21</v>
      </c>
      <c r="F102" s="147">
        <f>VLOOKUP(B102,[33]应还本息!C103:J226,8,0)</f>
        <v>88.04</v>
      </c>
      <c r="G102" s="147">
        <f t="shared" si="18"/>
        <v>0.8</v>
      </c>
      <c r="H102" s="147">
        <f t="shared" si="19"/>
        <v>2489883.3680000002</v>
      </c>
      <c r="I102" s="147">
        <f t="shared" si="20"/>
        <v>3.63</v>
      </c>
      <c r="J102" s="147" t="str">
        <f>VLOOKUP(B102,[33]工作考核!B99:D222,2,0)</f>
        <v>良好</v>
      </c>
      <c r="K102" s="150">
        <v>90</v>
      </c>
      <c r="L102" s="154">
        <f t="shared" si="21"/>
        <v>2</v>
      </c>
      <c r="M102" s="147" t="str">
        <f>VLOOKUP(B102,[33]标准化建设!B101:D224,2,0)</f>
        <v>通过</v>
      </c>
      <c r="N102" s="152">
        <v>1</v>
      </c>
      <c r="O102" s="147">
        <f t="shared" si="22"/>
        <v>0.45</v>
      </c>
      <c r="P102" s="153">
        <f t="shared" si="16"/>
        <v>9.9499999999999993</v>
      </c>
    </row>
    <row r="103" spans="1:16" ht="20.100000000000001" customHeight="1">
      <c r="A103" s="143">
        <v>99</v>
      </c>
      <c r="B103" s="144" t="s">
        <v>748</v>
      </c>
      <c r="C103" s="145">
        <f>VLOOKUP(B103,[33]贷款规模!B101:D224,3,0)</f>
        <v>2768.55</v>
      </c>
      <c r="D103" s="115">
        <f t="shared" si="17"/>
        <v>5.93</v>
      </c>
      <c r="E103" s="147">
        <f>VLOOKUP(B103,[33]应还本息!C104:F227,4,0)</f>
        <v>3478133.19</v>
      </c>
      <c r="F103" s="147">
        <f>VLOOKUP(B103,[33]应还本息!C104:J227,8,0)</f>
        <v>93.9</v>
      </c>
      <c r="G103" s="147">
        <f t="shared" si="18"/>
        <v>1</v>
      </c>
      <c r="H103" s="147">
        <f t="shared" si="19"/>
        <v>3478133.19</v>
      </c>
      <c r="I103" s="147">
        <f t="shared" si="20"/>
        <v>5.07</v>
      </c>
      <c r="J103" s="147" t="str">
        <f>VLOOKUP(B103,[33]工作考核!B100:D223,2,0)</f>
        <v>优秀</v>
      </c>
      <c r="K103" s="150">
        <v>102</v>
      </c>
      <c r="L103" s="154">
        <f t="shared" si="21"/>
        <v>3</v>
      </c>
      <c r="M103" s="147" t="str">
        <f>VLOOKUP(B103,[33]标准化建设!B102:D225,2,0)</f>
        <v>通过</v>
      </c>
      <c r="N103" s="152">
        <v>1</v>
      </c>
      <c r="O103" s="147">
        <f t="shared" si="22"/>
        <v>0.45</v>
      </c>
      <c r="P103" s="153">
        <f t="shared" si="16"/>
        <v>14.45</v>
      </c>
    </row>
    <row r="104" spans="1:16" ht="20.100000000000001" customHeight="1">
      <c r="A104" s="143">
        <v>100</v>
      </c>
      <c r="B104" s="144" t="s">
        <v>749</v>
      </c>
      <c r="C104" s="145">
        <f>VLOOKUP(B104,[33]贷款规模!B102:D225,3,0)</f>
        <v>58.42</v>
      </c>
      <c r="D104" s="115">
        <f t="shared" si="17"/>
        <v>0.13</v>
      </c>
      <c r="E104" s="147">
        <f>VLOOKUP(B104,[33]应还本息!C105:F228,4,0)</f>
        <v>236890.34</v>
      </c>
      <c r="F104" s="147">
        <f>VLOOKUP(B104,[33]应还本息!C105:J228,8,0)</f>
        <v>93.61</v>
      </c>
      <c r="G104" s="147">
        <f t="shared" si="18"/>
        <v>1</v>
      </c>
      <c r="H104" s="147">
        <f t="shared" si="19"/>
        <v>236890.34</v>
      </c>
      <c r="I104" s="147">
        <f t="shared" si="20"/>
        <v>0.35</v>
      </c>
      <c r="J104" s="147" t="str">
        <f>VLOOKUP(B104,[33]工作考核!B101:D224,2,0)</f>
        <v>优秀</v>
      </c>
      <c r="K104" s="150">
        <v>91</v>
      </c>
      <c r="L104" s="154">
        <f t="shared" si="21"/>
        <v>3</v>
      </c>
      <c r="M104" s="147" t="str">
        <f>VLOOKUP(B104,[33]标准化建设!B103:D226,3,0)</f>
        <v>未申报</v>
      </c>
      <c r="N104" s="152">
        <v>1</v>
      </c>
      <c r="O104" s="147">
        <f t="shared" si="22"/>
        <v>0.45</v>
      </c>
      <c r="P104" s="153">
        <f t="shared" si="16"/>
        <v>3.93</v>
      </c>
    </row>
    <row r="105" spans="1:16" ht="20.100000000000001" customHeight="1">
      <c r="A105" s="143">
        <v>101</v>
      </c>
      <c r="B105" s="144" t="s">
        <v>750</v>
      </c>
      <c r="C105" s="145">
        <f>VLOOKUP(B105,[33]贷款规模!B103:D226,3,0)</f>
        <v>241.76</v>
      </c>
      <c r="D105" s="115">
        <f t="shared" si="17"/>
        <v>0.52</v>
      </c>
      <c r="E105" s="147">
        <f>VLOOKUP(B105,[33]应还本息!C106:F229,4,0)</f>
        <v>437525.56</v>
      </c>
      <c r="F105" s="147">
        <f>VLOOKUP(B105,[33]应还本息!C106:J229,8,0)</f>
        <v>70.930000000000007</v>
      </c>
      <c r="G105" s="147">
        <f t="shared" si="18"/>
        <v>0.8</v>
      </c>
      <c r="H105" s="147">
        <f t="shared" si="19"/>
        <v>350020.44800000003</v>
      </c>
      <c r="I105" s="147">
        <f t="shared" si="20"/>
        <v>0.51</v>
      </c>
      <c r="J105" s="147" t="str">
        <f>VLOOKUP(B105,[33]工作考核!B102:D225,2,0)</f>
        <v>合格</v>
      </c>
      <c r="K105" s="150">
        <v>81</v>
      </c>
      <c r="L105" s="154">
        <f t="shared" si="21"/>
        <v>1</v>
      </c>
      <c r="M105" s="147" t="str">
        <f>VLOOKUP(B105,[33]标准化建设!B104:D227,3,0)</f>
        <v>未申报</v>
      </c>
      <c r="N105" s="152">
        <v>1</v>
      </c>
      <c r="O105" s="147">
        <f t="shared" si="22"/>
        <v>0.45</v>
      </c>
      <c r="P105" s="153">
        <f t="shared" si="16"/>
        <v>2.48</v>
      </c>
    </row>
    <row r="106" spans="1:16" ht="20.100000000000001" customHeight="1">
      <c r="A106" s="143">
        <v>102</v>
      </c>
      <c r="B106" s="144" t="s">
        <v>751</v>
      </c>
      <c r="C106" s="145">
        <f>VLOOKUP(B106,[33]贷款规模!B104:D227,3,0)</f>
        <v>375.47</v>
      </c>
      <c r="D106" s="115">
        <f t="shared" si="17"/>
        <v>0.8</v>
      </c>
      <c r="E106" s="147">
        <f>VLOOKUP(B106,[33]应还本息!C107:F230,4,0)</f>
        <v>396838.15</v>
      </c>
      <c r="F106" s="147">
        <f>VLOOKUP(B106,[33]应还本息!C107:J230,8,0)</f>
        <v>100</v>
      </c>
      <c r="G106" s="147">
        <f t="shared" si="18"/>
        <v>1.2</v>
      </c>
      <c r="H106" s="147">
        <f t="shared" si="19"/>
        <v>476205.78</v>
      </c>
      <c r="I106" s="147">
        <f t="shared" si="20"/>
        <v>0.69</v>
      </c>
      <c r="J106" s="147" t="str">
        <f>VLOOKUP(B106,[33]工作考核!B103:D226,2,0)</f>
        <v>优秀</v>
      </c>
      <c r="K106" s="150">
        <v>103</v>
      </c>
      <c r="L106" s="154">
        <f t="shared" si="21"/>
        <v>3</v>
      </c>
      <c r="M106" s="147" t="str">
        <f>VLOOKUP(B106,[33]标准化建设!B105:D228,3,0)</f>
        <v>未申报</v>
      </c>
      <c r="N106" s="152">
        <v>1</v>
      </c>
      <c r="O106" s="147">
        <f t="shared" si="22"/>
        <v>0.45</v>
      </c>
      <c r="P106" s="153">
        <f t="shared" si="16"/>
        <v>4.9400000000000004</v>
      </c>
    </row>
    <row r="107" spans="1:16" ht="20.100000000000001" customHeight="1">
      <c r="A107" s="143">
        <v>103</v>
      </c>
      <c r="B107" s="144" t="s">
        <v>752</v>
      </c>
      <c r="C107" s="145">
        <f>VLOOKUP(B107,[33]贷款规模!B105:D228,3,0)</f>
        <v>409.96</v>
      </c>
      <c r="D107" s="115">
        <f t="shared" si="17"/>
        <v>0.88</v>
      </c>
      <c r="E107" s="147">
        <f>VLOOKUP(B107,[33]应还本息!C108:F231,4,0)</f>
        <v>1072815.06</v>
      </c>
      <c r="F107" s="147">
        <f>VLOOKUP(B107,[33]应还本息!C108:J231,8,0)</f>
        <v>82.16</v>
      </c>
      <c r="G107" s="147">
        <f t="shared" si="18"/>
        <v>0.8</v>
      </c>
      <c r="H107" s="147">
        <f t="shared" si="19"/>
        <v>858252.04800000007</v>
      </c>
      <c r="I107" s="147">
        <f t="shared" si="20"/>
        <v>1.25</v>
      </c>
      <c r="J107" s="147" t="str">
        <f>VLOOKUP(B107,[33]工作考核!B104:D227,2,0)</f>
        <v>合格</v>
      </c>
      <c r="K107" s="150">
        <v>82</v>
      </c>
      <c r="L107" s="154">
        <f t="shared" si="21"/>
        <v>1</v>
      </c>
      <c r="M107" s="147" t="str">
        <f>VLOOKUP(B107,[33]标准化建设!B106:D229,3,0)</f>
        <v>未申报</v>
      </c>
      <c r="N107" s="152">
        <v>1</v>
      </c>
      <c r="O107" s="147">
        <f t="shared" si="22"/>
        <v>0.45</v>
      </c>
      <c r="P107" s="153">
        <f t="shared" si="16"/>
        <v>3.58</v>
      </c>
    </row>
    <row r="108" spans="1:16" ht="20.100000000000001" customHeight="1">
      <c r="A108" s="143">
        <v>104</v>
      </c>
      <c r="B108" s="148" t="s">
        <v>753</v>
      </c>
      <c r="C108" s="145">
        <f>VLOOKUP(B108,[33]贷款规模!B106:D229,3,0)</f>
        <v>406.25</v>
      </c>
      <c r="D108" s="115">
        <f t="shared" si="17"/>
        <v>0.87</v>
      </c>
      <c r="E108" s="147">
        <f>VLOOKUP(B108,[33]应还本息!C109:F232,4,0)</f>
        <v>806261.36</v>
      </c>
      <c r="F108" s="147">
        <f>VLOOKUP(B108,[33]应还本息!C109:J232,8,0)</f>
        <v>92.82</v>
      </c>
      <c r="G108" s="147">
        <f t="shared" si="18"/>
        <v>1</v>
      </c>
      <c r="H108" s="147">
        <f t="shared" si="19"/>
        <v>806261.36</v>
      </c>
      <c r="I108" s="147">
        <f t="shared" si="20"/>
        <v>1.18</v>
      </c>
      <c r="J108" s="147" t="str">
        <f>VLOOKUP(B108,[33]工作考核!B105:D228,2,0)</f>
        <v>优秀</v>
      </c>
      <c r="K108" s="150">
        <v>99</v>
      </c>
      <c r="L108" s="154">
        <f t="shared" si="21"/>
        <v>3</v>
      </c>
      <c r="M108" s="147" t="str">
        <f>VLOOKUP(B108,[33]标准化建设!B107:D230,2,0)</f>
        <v>通过</v>
      </c>
      <c r="N108" s="152">
        <v>3</v>
      </c>
      <c r="O108" s="147">
        <f t="shared" si="22"/>
        <v>3.45</v>
      </c>
      <c r="P108" s="153">
        <f t="shared" si="16"/>
        <v>8.5</v>
      </c>
    </row>
    <row r="109" spans="1:16" ht="20.100000000000001" customHeight="1">
      <c r="A109" s="143">
        <v>105</v>
      </c>
      <c r="B109" s="144" t="s">
        <v>754</v>
      </c>
      <c r="C109" s="145">
        <f>VLOOKUP(B109,[33]贷款规模!B107:D230,3,0)</f>
        <v>557.53</v>
      </c>
      <c r="D109" s="115">
        <f t="shared" si="17"/>
        <v>1.19</v>
      </c>
      <c r="E109" s="147">
        <f>VLOOKUP(B109,[33]应还本息!C110:F233,4,0)</f>
        <v>1050143.96</v>
      </c>
      <c r="F109" s="147">
        <f>VLOOKUP(B109,[33]应还本息!C110:J233,8,0)</f>
        <v>75.89</v>
      </c>
      <c r="G109" s="147">
        <f t="shared" si="18"/>
        <v>0.8</v>
      </c>
      <c r="H109" s="147">
        <f t="shared" si="19"/>
        <v>840115.16800000006</v>
      </c>
      <c r="I109" s="147">
        <f t="shared" si="20"/>
        <v>1.22</v>
      </c>
      <c r="J109" s="147" t="str">
        <f>VLOOKUP(B109,[33]工作考核!B106:D229,2,0)</f>
        <v>合格</v>
      </c>
      <c r="K109" s="150">
        <v>83</v>
      </c>
      <c r="L109" s="154">
        <f t="shared" si="21"/>
        <v>1</v>
      </c>
      <c r="M109" s="147" t="str">
        <f>VLOOKUP(B109,[33]标准化建设!B108:D231,3,0)</f>
        <v>未申报</v>
      </c>
      <c r="N109" s="152">
        <v>1</v>
      </c>
      <c r="O109" s="147">
        <f t="shared" si="22"/>
        <v>0.45</v>
      </c>
      <c r="P109" s="153">
        <f t="shared" si="16"/>
        <v>3.86</v>
      </c>
    </row>
    <row r="110" spans="1:16" ht="20.100000000000001" customHeight="1">
      <c r="A110" s="143">
        <v>106</v>
      </c>
      <c r="B110" s="144" t="s">
        <v>755</v>
      </c>
      <c r="C110" s="145">
        <f>VLOOKUP(B110,[33]贷款规模!B108:D231,3,0)</f>
        <v>820.86</v>
      </c>
      <c r="D110" s="115">
        <f t="shared" si="17"/>
        <v>1.76</v>
      </c>
      <c r="E110" s="147">
        <f>VLOOKUP(B110,[33]应还本息!C111:F234,4,0)</f>
        <v>824969.7</v>
      </c>
      <c r="F110" s="147">
        <f>VLOOKUP(B110,[33]应还本息!C111:J234,8,0)</f>
        <v>77.040000000000006</v>
      </c>
      <c r="G110" s="147">
        <f t="shared" si="18"/>
        <v>0.8</v>
      </c>
      <c r="H110" s="147">
        <f t="shared" si="19"/>
        <v>659975.76</v>
      </c>
      <c r="I110" s="147">
        <f t="shared" si="20"/>
        <v>0.96</v>
      </c>
      <c r="J110" s="147" t="str">
        <f>VLOOKUP(B110,[33]工作考核!B107:D230,2,0)</f>
        <v>合格</v>
      </c>
      <c r="K110" s="150">
        <v>78</v>
      </c>
      <c r="L110" s="154">
        <f t="shared" si="21"/>
        <v>1</v>
      </c>
      <c r="M110" s="147" t="str">
        <f>VLOOKUP(B110,[33]标准化建设!B109:D232,3,0)</f>
        <v>未申报</v>
      </c>
      <c r="N110" s="152">
        <v>1</v>
      </c>
      <c r="O110" s="147">
        <f t="shared" si="22"/>
        <v>0.45</v>
      </c>
      <c r="P110" s="153">
        <f t="shared" si="16"/>
        <v>4.17</v>
      </c>
    </row>
    <row r="111" spans="1:16" ht="20.100000000000001" customHeight="1">
      <c r="A111" s="143">
        <v>107</v>
      </c>
      <c r="B111" s="148" t="s">
        <v>756</v>
      </c>
      <c r="C111" s="145">
        <f>VLOOKUP(B111,[33]贷款规模!B109:D232,3,0)</f>
        <v>823.58</v>
      </c>
      <c r="D111" s="115">
        <f t="shared" si="17"/>
        <v>1.76</v>
      </c>
      <c r="E111" s="147">
        <f>VLOOKUP(B111,[33]应还本息!C112:F235,4,0)</f>
        <v>2016483.83</v>
      </c>
      <c r="F111" s="147">
        <f>VLOOKUP(B111,[33]应还本息!C112:J235,8,0)</f>
        <v>88.22</v>
      </c>
      <c r="G111" s="147">
        <f t="shared" si="18"/>
        <v>0.8</v>
      </c>
      <c r="H111" s="147">
        <f t="shared" si="19"/>
        <v>1613187.0640000002</v>
      </c>
      <c r="I111" s="147">
        <f t="shared" si="20"/>
        <v>2.35</v>
      </c>
      <c r="J111" s="147" t="str">
        <f>VLOOKUP(B111,[33]工作考核!B108:D231,2,0)</f>
        <v>良好</v>
      </c>
      <c r="K111" s="150">
        <v>90</v>
      </c>
      <c r="L111" s="154">
        <f t="shared" si="21"/>
        <v>2</v>
      </c>
      <c r="M111" s="147" t="str">
        <f>VLOOKUP(B111,[33]标准化建设!B110:D233,2,0)</f>
        <v>通过</v>
      </c>
      <c r="N111" s="152">
        <v>3</v>
      </c>
      <c r="O111" s="147">
        <f t="shared" si="22"/>
        <v>3.45</v>
      </c>
      <c r="P111" s="153">
        <f t="shared" si="16"/>
        <v>9.56</v>
      </c>
    </row>
    <row r="112" spans="1:16" ht="20.100000000000001" customHeight="1">
      <c r="A112" s="143">
        <v>108</v>
      </c>
      <c r="B112" s="144" t="s">
        <v>757</v>
      </c>
      <c r="C112" s="145">
        <f>VLOOKUP(B112,[33]贷款规模!B110:D233,3,0)</f>
        <v>709.22</v>
      </c>
      <c r="D112" s="115">
        <f t="shared" si="17"/>
        <v>1.52</v>
      </c>
      <c r="E112" s="147">
        <f>VLOOKUP(B112,[33]应还本息!C113:F236,4,0)</f>
        <v>1087304.02</v>
      </c>
      <c r="F112" s="147">
        <f>VLOOKUP(B112,[33]应还本息!C113:J236,8,0)</f>
        <v>84.23</v>
      </c>
      <c r="G112" s="147">
        <f t="shared" si="18"/>
        <v>0.8</v>
      </c>
      <c r="H112" s="147">
        <f t="shared" si="19"/>
        <v>869843.21600000001</v>
      </c>
      <c r="I112" s="147">
        <f t="shared" si="20"/>
        <v>1.27</v>
      </c>
      <c r="J112" s="147" t="str">
        <f>VLOOKUP(B112,[33]工作考核!B109:D232,2,0)</f>
        <v>合格</v>
      </c>
      <c r="K112" s="150">
        <v>87</v>
      </c>
      <c r="L112" s="154">
        <f t="shared" si="21"/>
        <v>1</v>
      </c>
      <c r="M112" s="147" t="str">
        <f>VLOOKUP(B112,[33]标准化建设!B111:D234,3,0)</f>
        <v>未申报</v>
      </c>
      <c r="N112" s="152">
        <v>1</v>
      </c>
      <c r="O112" s="147">
        <f t="shared" si="22"/>
        <v>0.45</v>
      </c>
      <c r="P112" s="153">
        <f t="shared" si="16"/>
        <v>4.24</v>
      </c>
    </row>
    <row r="113" spans="1:16" ht="20.100000000000001" customHeight="1">
      <c r="A113" s="143">
        <v>109</v>
      </c>
      <c r="B113" s="144" t="s">
        <v>758</v>
      </c>
      <c r="C113" s="145">
        <f>VLOOKUP(B113,[33]贷款规模!B111:D234,3,0)</f>
        <v>1125.1099999999999</v>
      </c>
      <c r="D113" s="115">
        <f t="shared" si="17"/>
        <v>2.41</v>
      </c>
      <c r="E113" s="147">
        <f>VLOOKUP(B113,[33]应还本息!C114:F237,4,0)</f>
        <v>1115481.02</v>
      </c>
      <c r="F113" s="147">
        <f>VLOOKUP(B113,[33]应还本息!C114:J237,8,0)</f>
        <v>91.11</v>
      </c>
      <c r="G113" s="147">
        <f t="shared" si="18"/>
        <v>1</v>
      </c>
      <c r="H113" s="147">
        <f t="shared" si="19"/>
        <v>1115481.02</v>
      </c>
      <c r="I113" s="147">
        <f t="shared" si="20"/>
        <v>1.63</v>
      </c>
      <c r="J113" s="147" t="str">
        <f>VLOOKUP(B113,[33]工作考核!B110:D233,2,0)</f>
        <v>优秀</v>
      </c>
      <c r="K113" s="150">
        <v>99</v>
      </c>
      <c r="L113" s="154">
        <f t="shared" si="21"/>
        <v>3</v>
      </c>
      <c r="M113" s="147" t="str">
        <f>VLOOKUP(B113,[33]标准化建设!B112:D235,2,0)</f>
        <v>通过</v>
      </c>
      <c r="N113" s="152">
        <v>1</v>
      </c>
      <c r="O113" s="147">
        <f t="shared" si="22"/>
        <v>0.45</v>
      </c>
      <c r="P113" s="153">
        <f t="shared" si="16"/>
        <v>7.49</v>
      </c>
    </row>
    <row r="114" spans="1:16" ht="20.100000000000001" customHeight="1">
      <c r="A114" s="143">
        <v>110</v>
      </c>
      <c r="B114" s="144" t="s">
        <v>759</v>
      </c>
      <c r="C114" s="145">
        <f>VLOOKUP(B114,[33]贷款规模!B112:D235,3,0)</f>
        <v>506.77</v>
      </c>
      <c r="D114" s="115">
        <f t="shared" si="17"/>
        <v>1.08</v>
      </c>
      <c r="E114" s="147">
        <f>VLOOKUP(B114,[33]应还本息!C115:F238,4,0)</f>
        <v>728066.73</v>
      </c>
      <c r="F114" s="147">
        <f>VLOOKUP(B114,[33]应还本息!C115:J238,8,0)</f>
        <v>95.46</v>
      </c>
      <c r="G114" s="147">
        <f t="shared" si="18"/>
        <v>1.2</v>
      </c>
      <c r="H114" s="147">
        <f t="shared" si="19"/>
        <v>873680.076</v>
      </c>
      <c r="I114" s="147">
        <f t="shared" si="20"/>
        <v>1.27</v>
      </c>
      <c r="J114" s="147" t="str">
        <f>VLOOKUP(B114,[33]工作考核!B111:D234,2,0)</f>
        <v>优秀</v>
      </c>
      <c r="K114" s="150">
        <v>97</v>
      </c>
      <c r="L114" s="154">
        <f t="shared" si="21"/>
        <v>3</v>
      </c>
      <c r="M114" s="147" t="str">
        <f>VLOOKUP(B114,[33]标准化建设!B113:D236,3,0)</f>
        <v>未申报</v>
      </c>
      <c r="N114" s="152">
        <v>1</v>
      </c>
      <c r="O114" s="147">
        <f t="shared" si="22"/>
        <v>0.45</v>
      </c>
      <c r="P114" s="153">
        <f t="shared" si="16"/>
        <v>5.8</v>
      </c>
    </row>
    <row r="115" spans="1:16" ht="20.100000000000001" customHeight="1">
      <c r="A115" s="143">
        <v>111</v>
      </c>
      <c r="B115" s="148" t="s">
        <v>760</v>
      </c>
      <c r="C115" s="145">
        <f>VLOOKUP(B115,[33]贷款规模!B113:D236,3,0)</f>
        <v>513.63</v>
      </c>
      <c r="D115" s="115">
        <f t="shared" si="17"/>
        <v>1.1000000000000001</v>
      </c>
      <c r="E115" s="147">
        <f>VLOOKUP(B115,[33]应还本息!C116:F239,4,0)</f>
        <v>761047.07</v>
      </c>
      <c r="F115" s="147">
        <f>VLOOKUP(B115,[33]应还本息!C116:J239,8,0)</f>
        <v>84.25</v>
      </c>
      <c r="G115" s="147">
        <f t="shared" si="18"/>
        <v>0.8</v>
      </c>
      <c r="H115" s="147">
        <f t="shared" si="19"/>
        <v>608837.65599999996</v>
      </c>
      <c r="I115" s="147">
        <f t="shared" si="20"/>
        <v>0.89</v>
      </c>
      <c r="J115" s="147" t="str">
        <f>VLOOKUP(B115,[33]工作考核!B112:D235,2,0)</f>
        <v>合格</v>
      </c>
      <c r="K115" s="150">
        <v>87</v>
      </c>
      <c r="L115" s="154">
        <f t="shared" si="21"/>
        <v>1</v>
      </c>
      <c r="M115" s="147" t="str">
        <f>VLOOKUP(B115,[33]标准化建设!B114:D237,2,0)</f>
        <v>通过</v>
      </c>
      <c r="N115" s="152">
        <v>3</v>
      </c>
      <c r="O115" s="147">
        <f t="shared" si="22"/>
        <v>3.45</v>
      </c>
      <c r="P115" s="153">
        <f t="shared" si="16"/>
        <v>6.44</v>
      </c>
    </row>
    <row r="116" spans="1:16" ht="20.100000000000001" customHeight="1">
      <c r="A116" s="143">
        <v>112</v>
      </c>
      <c r="B116" s="144" t="s">
        <v>761</v>
      </c>
      <c r="C116" s="145">
        <f>VLOOKUP(B116,[33]贷款规模!B114:D237,3,0)</f>
        <v>787.22</v>
      </c>
      <c r="D116" s="115">
        <f t="shared" si="17"/>
        <v>1.68</v>
      </c>
      <c r="E116" s="147">
        <f>VLOOKUP(B116,[33]应还本息!C117:F240,4,0)</f>
        <v>2765148.57</v>
      </c>
      <c r="F116" s="147">
        <f>VLOOKUP(B116,[33]应还本息!C117:J240,8,0)</f>
        <v>63.12</v>
      </c>
      <c r="G116" s="147">
        <f t="shared" si="18"/>
        <v>0.8</v>
      </c>
      <c r="H116" s="147">
        <f t="shared" si="19"/>
        <v>2212118.8560000001</v>
      </c>
      <c r="I116" s="147">
        <f t="shared" si="20"/>
        <v>3.22</v>
      </c>
      <c r="J116" s="147" t="str">
        <f>VLOOKUP(B116,[33]工作考核!B113:D236,2,0)</f>
        <v>合格</v>
      </c>
      <c r="K116" s="150">
        <v>72</v>
      </c>
      <c r="L116" s="154">
        <f t="shared" si="21"/>
        <v>1</v>
      </c>
      <c r="M116" s="147" t="str">
        <f>VLOOKUP(B116,[33]标准化建设!B115:D238,3,0)</f>
        <v>未申报</v>
      </c>
      <c r="N116" s="152">
        <v>1</v>
      </c>
      <c r="O116" s="147">
        <f t="shared" si="22"/>
        <v>0.45</v>
      </c>
      <c r="P116" s="153">
        <f t="shared" si="16"/>
        <v>6.35</v>
      </c>
    </row>
    <row r="117" spans="1:16" ht="20.100000000000001" customHeight="1">
      <c r="A117" s="143">
        <v>113</v>
      </c>
      <c r="B117" s="144" t="s">
        <v>762</v>
      </c>
      <c r="C117" s="145">
        <f>VLOOKUP(B117,[33]贷款规模!B115:D238,3,0)</f>
        <v>516.21</v>
      </c>
      <c r="D117" s="115">
        <f t="shared" si="17"/>
        <v>1.1000000000000001</v>
      </c>
      <c r="E117" s="147">
        <f>VLOOKUP(B117,[33]应还本息!C118:F241,4,0)</f>
        <v>617427.66</v>
      </c>
      <c r="F117" s="147">
        <f>VLOOKUP(B117,[33]应还本息!C118:J241,8,0)</f>
        <v>94.36</v>
      </c>
      <c r="G117" s="147">
        <f t="shared" si="18"/>
        <v>1</v>
      </c>
      <c r="H117" s="147">
        <f t="shared" si="19"/>
        <v>617427.66</v>
      </c>
      <c r="I117" s="147">
        <f t="shared" si="20"/>
        <v>0.9</v>
      </c>
      <c r="J117" s="147" t="str">
        <f>VLOOKUP(B117,[33]工作考核!B114:D237,2,0)</f>
        <v>优秀</v>
      </c>
      <c r="K117" s="150">
        <v>103</v>
      </c>
      <c r="L117" s="154">
        <f t="shared" si="21"/>
        <v>3</v>
      </c>
      <c r="M117" s="147" t="str">
        <f>VLOOKUP(B117,[33]标准化建设!B116:D239,2,0)</f>
        <v>通过</v>
      </c>
      <c r="N117" s="152">
        <v>1</v>
      </c>
      <c r="O117" s="147">
        <f t="shared" si="22"/>
        <v>0.45</v>
      </c>
      <c r="P117" s="153">
        <f t="shared" si="16"/>
        <v>5.45</v>
      </c>
    </row>
    <row r="118" spans="1:16" ht="20.100000000000001" customHeight="1">
      <c r="A118" s="143">
        <v>114</v>
      </c>
      <c r="B118" s="144" t="s">
        <v>763</v>
      </c>
      <c r="C118" s="145">
        <f>VLOOKUP(B118,[33]贷款规模!B116:D239,3,0)</f>
        <v>890.15</v>
      </c>
      <c r="D118" s="115">
        <f t="shared" si="17"/>
        <v>1.91</v>
      </c>
      <c r="E118" s="147">
        <f>VLOOKUP(B118,[33]应还本息!C119:F242,4,0)</f>
        <v>1555340.42</v>
      </c>
      <c r="F118" s="147">
        <f>VLOOKUP(B118,[33]应还本息!C119:J242,8,0)</f>
        <v>82.66</v>
      </c>
      <c r="G118" s="147">
        <f t="shared" si="18"/>
        <v>0.8</v>
      </c>
      <c r="H118" s="147">
        <f t="shared" si="19"/>
        <v>1244272.3359999999</v>
      </c>
      <c r="I118" s="147">
        <f t="shared" si="20"/>
        <v>1.81</v>
      </c>
      <c r="J118" s="147" t="str">
        <f>VLOOKUP(B118,[33]工作考核!B115:D238,2,0)</f>
        <v>合格</v>
      </c>
      <c r="K118" s="150">
        <v>83</v>
      </c>
      <c r="L118" s="154">
        <f t="shared" si="21"/>
        <v>1</v>
      </c>
      <c r="M118" s="147" t="str">
        <f>VLOOKUP(B118,[33]标准化建设!B117:D240,3,0)</f>
        <v>未申报</v>
      </c>
      <c r="N118" s="152">
        <v>1</v>
      </c>
      <c r="O118" s="147">
        <f t="shared" si="22"/>
        <v>0.45</v>
      </c>
      <c r="P118" s="153">
        <f t="shared" si="16"/>
        <v>5.17</v>
      </c>
    </row>
    <row r="119" spans="1:16" ht="20.100000000000001" customHeight="1">
      <c r="A119" s="143">
        <v>115</v>
      </c>
      <c r="B119" s="144" t="s">
        <v>764</v>
      </c>
      <c r="C119" s="145">
        <f>VLOOKUP(B119,[33]贷款规模!B117:D240,3,0)</f>
        <v>1438.62</v>
      </c>
      <c r="D119" s="115">
        <f t="shared" si="17"/>
        <v>3.08</v>
      </c>
      <c r="E119" s="147">
        <f>VLOOKUP(B119,[33]应还本息!C120:F243,4,0)</f>
        <v>2710997.49</v>
      </c>
      <c r="F119" s="147">
        <f>VLOOKUP(B119,[33]应还本息!C120:J243,8,0)</f>
        <v>87.17</v>
      </c>
      <c r="G119" s="147">
        <f t="shared" si="18"/>
        <v>0.8</v>
      </c>
      <c r="H119" s="147">
        <f t="shared" si="19"/>
        <v>2168797.9920000001</v>
      </c>
      <c r="I119" s="147">
        <f t="shared" si="20"/>
        <v>3.16</v>
      </c>
      <c r="J119" s="147" t="str">
        <f>VLOOKUP(B119,[33]工作考核!B116:D239,2,0)</f>
        <v>良好</v>
      </c>
      <c r="K119" s="150">
        <v>90</v>
      </c>
      <c r="L119" s="154">
        <f t="shared" si="21"/>
        <v>2</v>
      </c>
      <c r="M119" s="147" t="str">
        <f>VLOOKUP(B119,[33]标准化建设!B118:D241,3,0)</f>
        <v>未申报</v>
      </c>
      <c r="N119" s="152">
        <v>1</v>
      </c>
      <c r="O119" s="147">
        <f t="shared" si="22"/>
        <v>0.45</v>
      </c>
      <c r="P119" s="153">
        <f t="shared" si="16"/>
        <v>8.69</v>
      </c>
    </row>
    <row r="120" spans="1:16" ht="20.100000000000001" customHeight="1">
      <c r="A120" s="143">
        <v>116</v>
      </c>
      <c r="B120" s="144" t="s">
        <v>765</v>
      </c>
      <c r="C120" s="145">
        <f>VLOOKUP(B120,[33]贷款规模!B118:D241,3,0)</f>
        <v>418.52</v>
      </c>
      <c r="D120" s="115">
        <f t="shared" si="17"/>
        <v>0.9</v>
      </c>
      <c r="E120" s="147">
        <f>VLOOKUP(B120,[33]应还本息!C121:F244,4,0)</f>
        <v>705694.9</v>
      </c>
      <c r="F120" s="147">
        <f>VLOOKUP(B120,[33]应还本息!C121:J244,8,0)</f>
        <v>95.99</v>
      </c>
      <c r="G120" s="147">
        <f t="shared" si="18"/>
        <v>1.2</v>
      </c>
      <c r="H120" s="147">
        <f t="shared" si="19"/>
        <v>846833.88</v>
      </c>
      <c r="I120" s="147">
        <f t="shared" si="20"/>
        <v>1.23</v>
      </c>
      <c r="J120" s="147" t="str">
        <f>VLOOKUP(B120,[33]工作考核!B117:D240,2,0)</f>
        <v>优秀</v>
      </c>
      <c r="K120" s="150">
        <v>104</v>
      </c>
      <c r="L120" s="154">
        <f t="shared" si="21"/>
        <v>3</v>
      </c>
      <c r="M120" s="147" t="str">
        <f>VLOOKUP(B120,[33]标准化建设!B119:D242,2,0)</f>
        <v>通过</v>
      </c>
      <c r="N120" s="152">
        <v>1</v>
      </c>
      <c r="O120" s="147">
        <f t="shared" si="22"/>
        <v>0.45</v>
      </c>
      <c r="P120" s="153">
        <f t="shared" si="16"/>
        <v>5.58</v>
      </c>
    </row>
    <row r="121" spans="1:16" ht="20.100000000000001" customHeight="1">
      <c r="A121" s="143">
        <v>117</v>
      </c>
      <c r="B121" s="148" t="s">
        <v>766</v>
      </c>
      <c r="C121" s="145">
        <f>VLOOKUP(B121,[33]贷款规模!B119:D242,3,0)</f>
        <v>1775.47</v>
      </c>
      <c r="D121" s="115">
        <f t="shared" si="17"/>
        <v>3.8</v>
      </c>
      <c r="E121" s="147">
        <f>VLOOKUP(B121,[33]应还本息!C122:F245,4,0)</f>
        <v>3312819.81</v>
      </c>
      <c r="F121" s="147">
        <f>VLOOKUP(B121,[33]应还本息!C122:J245,8,0)</f>
        <v>96.06</v>
      </c>
      <c r="G121" s="147">
        <f t="shared" si="18"/>
        <v>1.2</v>
      </c>
      <c r="H121" s="147">
        <f t="shared" si="19"/>
        <v>3975383.7719999999</v>
      </c>
      <c r="I121" s="147">
        <f t="shared" si="20"/>
        <v>5.79</v>
      </c>
      <c r="J121" s="147" t="str">
        <f>VLOOKUP(B121,[33]工作考核!B118:D241,2,0)</f>
        <v>优秀</v>
      </c>
      <c r="K121" s="150">
        <v>101</v>
      </c>
      <c r="L121" s="154">
        <f t="shared" si="21"/>
        <v>3</v>
      </c>
      <c r="M121" s="147" t="str">
        <f>VLOOKUP(B121,[33]标准化建设!B120:D243,2,0)</f>
        <v>通过</v>
      </c>
      <c r="N121" s="152">
        <v>3</v>
      </c>
      <c r="O121" s="147">
        <f t="shared" si="22"/>
        <v>3.45</v>
      </c>
      <c r="P121" s="153">
        <f t="shared" si="16"/>
        <v>16.04</v>
      </c>
    </row>
    <row r="122" spans="1:16" ht="20.100000000000001" customHeight="1">
      <c r="A122" s="143">
        <v>118</v>
      </c>
      <c r="B122" s="144" t="s">
        <v>931</v>
      </c>
      <c r="C122" s="145"/>
      <c r="D122" s="147"/>
      <c r="E122" s="147"/>
      <c r="F122" s="147"/>
      <c r="G122" s="147"/>
      <c r="H122" s="147"/>
      <c r="I122" s="147"/>
      <c r="J122" s="147"/>
      <c r="K122" s="150"/>
      <c r="L122" s="155">
        <v>0.3</v>
      </c>
      <c r="M122" s="147"/>
      <c r="N122" s="152"/>
      <c r="O122" s="147">
        <v>1.35</v>
      </c>
      <c r="P122" s="153">
        <f t="shared" si="16"/>
        <v>1.65</v>
      </c>
    </row>
    <row r="123" spans="1:16" ht="20.100000000000001" customHeight="1">
      <c r="A123" s="143">
        <v>119</v>
      </c>
      <c r="B123" s="144" t="s">
        <v>767</v>
      </c>
      <c r="C123" s="145">
        <f>VLOOKUP(B123,[33]贷款规模!B120:D243,3,0)</f>
        <v>890.57</v>
      </c>
      <c r="D123" s="115">
        <f t="shared" ref="D123:D131" si="23">ROUND(C123/$C$4*$D$4,2)</f>
        <v>1.91</v>
      </c>
      <c r="E123" s="147">
        <f>VLOOKUP(B123,[33]应还本息!C123:F246,4,0)</f>
        <v>2769646.27</v>
      </c>
      <c r="F123" s="147">
        <f>VLOOKUP(B123,[33]应还本息!C123:J246,8,0)</f>
        <v>89.89</v>
      </c>
      <c r="G123" s="147">
        <f t="shared" ref="G123:G130" si="24">IF(F123&gt;95,1.2,IF(F123&gt;90,1,0.8))</f>
        <v>0.8</v>
      </c>
      <c r="H123" s="147">
        <f t="shared" ref="H123:H130" si="25">E123*G123</f>
        <v>2215717.0160000003</v>
      </c>
      <c r="I123" s="147">
        <f t="shared" ref="I123:I131" si="26">ROUND(H123/$H$4*$I$4,2)</f>
        <v>3.23</v>
      </c>
      <c r="J123" s="147" t="str">
        <f>VLOOKUP(B123,[33]工作考核!B119:D242,2,0)</f>
        <v>良好</v>
      </c>
      <c r="K123" s="150">
        <v>90</v>
      </c>
      <c r="L123" s="154">
        <f t="shared" ref="L123:L130" si="27">IF(K123&gt;90,3,IF(K123&gt;89,2,1))</f>
        <v>2</v>
      </c>
      <c r="M123" s="147" t="str">
        <f>VLOOKUP(B123,[33]标准化建设!B121:D244,2,0)</f>
        <v>通过</v>
      </c>
      <c r="N123" s="152">
        <v>1</v>
      </c>
      <c r="O123" s="147">
        <f t="shared" ref="O123:O130" si="28">ROUND(IF(N123=1,0.45,IF(N123=3,3.45)),2)</f>
        <v>0.45</v>
      </c>
      <c r="P123" s="153">
        <f t="shared" si="16"/>
        <v>7.59</v>
      </c>
    </row>
    <row r="124" spans="1:16" ht="20.100000000000001" customHeight="1">
      <c r="A124" s="143">
        <v>120</v>
      </c>
      <c r="B124" s="144" t="s">
        <v>768</v>
      </c>
      <c r="C124" s="145">
        <f>VLOOKUP(B124,[33]贷款规模!B121:D244,3,0)</f>
        <v>1092.74</v>
      </c>
      <c r="D124" s="115">
        <f t="shared" si="23"/>
        <v>2.34</v>
      </c>
      <c r="E124" s="147">
        <f>VLOOKUP(B124,[33]应还本息!C124:F247,4,0)</f>
        <v>2954230.67</v>
      </c>
      <c r="F124" s="147">
        <f>VLOOKUP(B124,[33]应还本息!C124:J247,8,0)</f>
        <v>94.55</v>
      </c>
      <c r="G124" s="147">
        <f t="shared" si="24"/>
        <v>1</v>
      </c>
      <c r="H124" s="147">
        <f t="shared" si="25"/>
        <v>2954230.67</v>
      </c>
      <c r="I124" s="147">
        <f t="shared" si="26"/>
        <v>4.3099999999999996</v>
      </c>
      <c r="J124" s="147" t="str">
        <f>VLOOKUP(B124,[33]工作考核!B120:D243,2,0)</f>
        <v>优秀</v>
      </c>
      <c r="K124" s="150">
        <v>95</v>
      </c>
      <c r="L124" s="154">
        <f t="shared" si="27"/>
        <v>3</v>
      </c>
      <c r="M124" s="147" t="str">
        <f>VLOOKUP(B124,[33]标准化建设!B122:D245,2,0)</f>
        <v>通过</v>
      </c>
      <c r="N124" s="152">
        <v>1</v>
      </c>
      <c r="O124" s="147">
        <f t="shared" si="28"/>
        <v>0.45</v>
      </c>
      <c r="P124" s="153">
        <f t="shared" si="16"/>
        <v>10.1</v>
      </c>
    </row>
    <row r="125" spans="1:16" ht="20.100000000000001" customHeight="1">
      <c r="A125" s="143">
        <v>121</v>
      </c>
      <c r="B125" s="144" t="s">
        <v>769</v>
      </c>
      <c r="C125" s="145">
        <f>VLOOKUP(B125,[33]贷款规模!B122:D245,3,0)</f>
        <v>1522.41</v>
      </c>
      <c r="D125" s="115">
        <f t="shared" si="23"/>
        <v>3.26</v>
      </c>
      <c r="E125" s="147">
        <f>VLOOKUP(B125,[33]应还本息!C125:F248,4,0)</f>
        <v>3146843.03</v>
      </c>
      <c r="F125" s="147">
        <f>VLOOKUP(B125,[33]应还本息!C125:J248,8,0)</f>
        <v>94.08</v>
      </c>
      <c r="G125" s="147">
        <f t="shared" si="24"/>
        <v>1</v>
      </c>
      <c r="H125" s="147">
        <f t="shared" si="25"/>
        <v>3146843.03</v>
      </c>
      <c r="I125" s="147">
        <f t="shared" si="26"/>
        <v>4.59</v>
      </c>
      <c r="J125" s="147" t="str">
        <f>VLOOKUP(B125,[33]工作考核!B121:D244,2,0)</f>
        <v>优秀</v>
      </c>
      <c r="K125" s="150">
        <v>102</v>
      </c>
      <c r="L125" s="154">
        <f t="shared" si="27"/>
        <v>3</v>
      </c>
      <c r="M125" s="147" t="str">
        <f>VLOOKUP(B125,[33]标准化建设!B123:D246,2,0)</f>
        <v>通过</v>
      </c>
      <c r="N125" s="152">
        <v>1</v>
      </c>
      <c r="O125" s="147">
        <f t="shared" si="28"/>
        <v>0.45</v>
      </c>
      <c r="P125" s="153">
        <f t="shared" si="16"/>
        <v>11.3</v>
      </c>
    </row>
    <row r="126" spans="1:16" ht="20.100000000000001" customHeight="1">
      <c r="A126" s="143">
        <v>122</v>
      </c>
      <c r="B126" s="144" t="s">
        <v>770</v>
      </c>
      <c r="C126" s="145">
        <f>VLOOKUP(B126,[33]贷款规模!B123:D246,3,0)</f>
        <v>1623.33</v>
      </c>
      <c r="D126" s="115">
        <f t="shared" si="23"/>
        <v>3.47</v>
      </c>
      <c r="E126" s="147">
        <f>VLOOKUP(B126,[33]应还本息!C126:F249,4,0)</f>
        <v>3172911.63</v>
      </c>
      <c r="F126" s="147">
        <f>VLOOKUP(B126,[33]应还本息!C126:J249,8,0)</f>
        <v>97.3</v>
      </c>
      <c r="G126" s="147">
        <f t="shared" si="24"/>
        <v>1.2</v>
      </c>
      <c r="H126" s="147">
        <f t="shared" si="25"/>
        <v>3807493.9559999998</v>
      </c>
      <c r="I126" s="147">
        <f t="shared" si="26"/>
        <v>5.55</v>
      </c>
      <c r="J126" s="147" t="str">
        <f>VLOOKUP(B126,[33]工作考核!B122:D245,2,0)</f>
        <v>优秀</v>
      </c>
      <c r="K126" s="150">
        <v>105</v>
      </c>
      <c r="L126" s="154">
        <f t="shared" si="27"/>
        <v>3</v>
      </c>
      <c r="M126" s="147" t="str">
        <f>VLOOKUP(B126,[33]标准化建设!B124:D247,2,0)</f>
        <v>通过</v>
      </c>
      <c r="N126" s="152">
        <v>1</v>
      </c>
      <c r="O126" s="147">
        <f t="shared" si="28"/>
        <v>0.45</v>
      </c>
      <c r="P126" s="153">
        <f t="shared" si="16"/>
        <v>12.47</v>
      </c>
    </row>
    <row r="127" spans="1:16" ht="20.100000000000001" customHeight="1">
      <c r="A127" s="143">
        <v>123</v>
      </c>
      <c r="B127" s="144" t="s">
        <v>771</v>
      </c>
      <c r="C127" s="145">
        <f>VLOOKUP(B127,[33]贷款规模!B124:D247,3,0)</f>
        <v>1248.67</v>
      </c>
      <c r="D127" s="115">
        <f t="shared" si="23"/>
        <v>2.67</v>
      </c>
      <c r="E127" s="147">
        <f>VLOOKUP(B127,[33]应还本息!C127:F250,4,0)</f>
        <v>2994797.68</v>
      </c>
      <c r="F127" s="147">
        <f>VLOOKUP(B127,[33]应还本息!C127:J250,8,0)</f>
        <v>93.05</v>
      </c>
      <c r="G127" s="147">
        <f t="shared" si="24"/>
        <v>1</v>
      </c>
      <c r="H127" s="147">
        <f t="shared" si="25"/>
        <v>2994797.68</v>
      </c>
      <c r="I127" s="147">
        <f t="shared" si="26"/>
        <v>4.37</v>
      </c>
      <c r="J127" s="147" t="str">
        <f>VLOOKUP(B127,[33]工作考核!B123:D246,2,0)</f>
        <v>优秀</v>
      </c>
      <c r="K127" s="150">
        <v>94</v>
      </c>
      <c r="L127" s="154">
        <f t="shared" si="27"/>
        <v>3</v>
      </c>
      <c r="M127" s="147" t="str">
        <f>VLOOKUP(B127,[33]标准化建设!B125:D248,2,0)</f>
        <v>通过</v>
      </c>
      <c r="N127" s="152">
        <v>1</v>
      </c>
      <c r="O127" s="147">
        <f t="shared" si="28"/>
        <v>0.45</v>
      </c>
      <c r="P127" s="153">
        <f t="shared" si="16"/>
        <v>10.49</v>
      </c>
    </row>
    <row r="128" spans="1:16" ht="20.100000000000001" customHeight="1">
      <c r="A128" s="143">
        <v>124</v>
      </c>
      <c r="B128" s="144" t="s">
        <v>772</v>
      </c>
      <c r="C128" s="145">
        <f>VLOOKUP(B128,[33]贷款规模!B125:D248,3,0)</f>
        <v>1134.06</v>
      </c>
      <c r="D128" s="115">
        <f t="shared" si="23"/>
        <v>2.4300000000000002</v>
      </c>
      <c r="E128" s="147">
        <f>VLOOKUP(B128,[33]应还本息!C128:F251,4,0)</f>
        <v>1924528.93</v>
      </c>
      <c r="F128" s="147">
        <f>VLOOKUP(B128,[33]应还本息!C128:J251,8,0)</f>
        <v>100</v>
      </c>
      <c r="G128" s="147">
        <f t="shared" si="24"/>
        <v>1.2</v>
      </c>
      <c r="H128" s="147">
        <f t="shared" si="25"/>
        <v>2309434.716</v>
      </c>
      <c r="I128" s="147">
        <f t="shared" si="26"/>
        <v>3.37</v>
      </c>
      <c r="J128" s="147" t="str">
        <f>VLOOKUP(B128,[33]工作考核!B124:D247,2,0)</f>
        <v>优秀</v>
      </c>
      <c r="K128" s="150">
        <v>105</v>
      </c>
      <c r="L128" s="154">
        <f t="shared" si="27"/>
        <v>3</v>
      </c>
      <c r="M128" s="147" t="str">
        <f>VLOOKUP(B128,[33]标准化建设!B126:D249,2,0)</f>
        <v>通过</v>
      </c>
      <c r="N128" s="152">
        <v>1</v>
      </c>
      <c r="O128" s="147">
        <f t="shared" si="28"/>
        <v>0.45</v>
      </c>
      <c r="P128" s="153">
        <f t="shared" si="16"/>
        <v>9.25</v>
      </c>
    </row>
    <row r="129" spans="1:16" ht="20.100000000000001" customHeight="1">
      <c r="A129" s="143">
        <v>125</v>
      </c>
      <c r="B129" s="144" t="s">
        <v>773</v>
      </c>
      <c r="C129" s="145">
        <f>VLOOKUP(B129,[33]贷款规模!B4:D127,3,0)</f>
        <v>2234.15</v>
      </c>
      <c r="D129" s="115">
        <f t="shared" si="23"/>
        <v>4.78</v>
      </c>
      <c r="E129" s="147">
        <f>VLOOKUP(B129,[33]应还本息!C129:F252,4,0)</f>
        <v>4033456.74</v>
      </c>
      <c r="F129" s="147">
        <f>VLOOKUP(B129,[33]应还本息!C129:J252,8,0)</f>
        <v>93.75</v>
      </c>
      <c r="G129" s="147">
        <f t="shared" si="24"/>
        <v>1</v>
      </c>
      <c r="H129" s="147">
        <f t="shared" si="25"/>
        <v>4033456.74</v>
      </c>
      <c r="I129" s="147">
        <f t="shared" si="26"/>
        <v>5.88</v>
      </c>
      <c r="J129" s="147" t="str">
        <f>VLOOKUP(B129,[33]工作考核!B125:D248,2,0)</f>
        <v>优秀</v>
      </c>
      <c r="K129" s="150">
        <v>98</v>
      </c>
      <c r="L129" s="154">
        <f t="shared" si="27"/>
        <v>3</v>
      </c>
      <c r="M129" s="147" t="str">
        <f>VLOOKUP(B129,[33]标准化建设!B127:D250,2,0)</f>
        <v>通过</v>
      </c>
      <c r="N129" s="152">
        <v>1</v>
      </c>
      <c r="O129" s="147">
        <f t="shared" si="28"/>
        <v>0.45</v>
      </c>
      <c r="P129" s="153">
        <f t="shared" si="16"/>
        <v>14.11</v>
      </c>
    </row>
    <row r="130" spans="1:16" ht="20.100000000000001" customHeight="1">
      <c r="A130" s="143">
        <v>126</v>
      </c>
      <c r="B130" s="144" t="s">
        <v>774</v>
      </c>
      <c r="C130" s="145">
        <f>VLOOKUP(B130,[33]贷款规模!B127:D250,3,0)</f>
        <v>1628.33</v>
      </c>
      <c r="D130" s="115">
        <f t="shared" si="23"/>
        <v>3.49</v>
      </c>
      <c r="E130" s="147">
        <f>VLOOKUP(B130,[33]应还本息!C130:F253,4,0)</f>
        <v>3880135.38</v>
      </c>
      <c r="F130" s="147">
        <f>VLOOKUP(B130,[33]应还本息!C130:J253,8,0)</f>
        <v>93.7</v>
      </c>
      <c r="G130" s="147">
        <f t="shared" si="24"/>
        <v>1</v>
      </c>
      <c r="H130" s="147">
        <f t="shared" si="25"/>
        <v>3880135.38</v>
      </c>
      <c r="I130" s="147">
        <f t="shared" si="26"/>
        <v>5.66</v>
      </c>
      <c r="J130" s="147" t="str">
        <f>VLOOKUP(B130,[33]工作考核!B126:D249,2,0)</f>
        <v>优秀</v>
      </c>
      <c r="K130" s="150">
        <v>98</v>
      </c>
      <c r="L130" s="154">
        <f t="shared" si="27"/>
        <v>3</v>
      </c>
      <c r="M130" s="147" t="str">
        <f>VLOOKUP(B130,[33]标准化建设!B128:D251,2,0)</f>
        <v>通过</v>
      </c>
      <c r="N130" s="152">
        <v>1</v>
      </c>
      <c r="O130" s="147">
        <f t="shared" si="28"/>
        <v>0.45</v>
      </c>
      <c r="P130" s="153">
        <f t="shared" si="16"/>
        <v>12.6</v>
      </c>
    </row>
    <row r="131" spans="1:16">
      <c r="A131" s="143">
        <v>127</v>
      </c>
      <c r="D131" s="115">
        <f t="shared" si="23"/>
        <v>0</v>
      </c>
      <c r="I131" s="147">
        <f t="shared" si="26"/>
        <v>0</v>
      </c>
    </row>
    <row r="132" spans="1:16">
      <c r="A132" s="143"/>
      <c r="C132" s="136">
        <f t="shared" ref="C132:P132" si="29">SUM(C5:C130)</f>
        <v>96950.040000000008</v>
      </c>
      <c r="D132" s="136">
        <f t="shared" si="29"/>
        <v>207.5</v>
      </c>
      <c r="E132" s="136">
        <f t="shared" si="29"/>
        <v>146659127.04999995</v>
      </c>
      <c r="F132" s="136">
        <f t="shared" si="29"/>
        <v>11171.760000000002</v>
      </c>
      <c r="G132" s="136">
        <f t="shared" si="29"/>
        <v>122.6</v>
      </c>
      <c r="H132" s="136">
        <f t="shared" si="29"/>
        <v>142348899.54800001</v>
      </c>
      <c r="I132" s="136">
        <f t="shared" si="29"/>
        <v>207.49999999999994</v>
      </c>
      <c r="J132" s="136">
        <f t="shared" si="29"/>
        <v>0</v>
      </c>
      <c r="K132" s="136">
        <f t="shared" si="29"/>
        <v>11694</v>
      </c>
      <c r="L132" s="136">
        <f t="shared" si="29"/>
        <v>290.5</v>
      </c>
      <c r="M132" s="136">
        <f t="shared" si="29"/>
        <v>0</v>
      </c>
      <c r="N132" s="136">
        <f t="shared" si="29"/>
        <v>168</v>
      </c>
      <c r="O132" s="136">
        <f t="shared" si="29"/>
        <v>124.50000000000024</v>
      </c>
      <c r="P132" s="136">
        <f t="shared" si="29"/>
        <v>830</v>
      </c>
    </row>
  </sheetData>
  <autoFilter ref="A3:P132"/>
  <mergeCells count="1">
    <mergeCell ref="A1:P2"/>
  </mergeCells>
  <phoneticPr fontId="14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5"/>
  <sheetViews>
    <sheetView workbookViewId="0">
      <selection activeCell="E22" sqref="E22"/>
    </sheetView>
  </sheetViews>
  <sheetFormatPr defaultColWidth="9" defaultRowHeight="13.5"/>
  <cols>
    <col min="1" max="1" width="6.625" style="351" customWidth="1"/>
    <col min="2" max="2" width="14.75" style="351" customWidth="1"/>
    <col min="3" max="3" width="7.875" style="352" customWidth="1"/>
    <col min="4" max="4" width="6.75" style="352" customWidth="1"/>
    <col min="5" max="5" width="6.625" style="352" customWidth="1"/>
    <col min="6" max="6" width="6.625" style="353" customWidth="1"/>
    <col min="7" max="7" width="6.5" style="353" customWidth="1"/>
    <col min="8" max="8" width="6.375" style="353" customWidth="1"/>
    <col min="9" max="9" width="11.5" style="354" customWidth="1"/>
    <col min="10" max="10" width="10.75" style="354" customWidth="1"/>
    <col min="11" max="11" width="10.375" style="354" customWidth="1"/>
    <col min="12" max="12" width="11" style="355" customWidth="1"/>
    <col min="13" max="16" width="11.375" style="354" customWidth="1"/>
    <col min="17" max="17" width="10.5" style="354" customWidth="1"/>
    <col min="18" max="18" width="11" style="354" customWidth="1"/>
    <col min="19" max="19" width="10.5" style="354" customWidth="1"/>
    <col min="20" max="20" width="11.125" style="354" customWidth="1"/>
    <col min="21" max="22" width="11.625" style="354" customWidth="1"/>
    <col min="23" max="16384" width="9" style="351"/>
  </cols>
  <sheetData>
    <row r="1" spans="1:22" ht="21" customHeight="1">
      <c r="A1" s="356" t="s">
        <v>327</v>
      </c>
      <c r="B1" s="357"/>
      <c r="C1" s="357"/>
      <c r="D1" s="357"/>
      <c r="E1" s="357"/>
      <c r="F1" s="357"/>
      <c r="G1" s="357"/>
      <c r="H1" s="357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</row>
    <row r="2" spans="1:22" ht="74.25" customHeight="1">
      <c r="A2" s="463" t="s">
        <v>1255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</row>
    <row r="3" spans="1:22" ht="29.25" customHeight="1">
      <c r="A3" s="474" t="s">
        <v>328</v>
      </c>
      <c r="B3" s="474" t="s">
        <v>329</v>
      </c>
      <c r="C3" s="475" t="s">
        <v>330</v>
      </c>
      <c r="D3" s="464" t="s">
        <v>331</v>
      </c>
      <c r="E3" s="465"/>
      <c r="F3" s="465"/>
      <c r="G3" s="465"/>
      <c r="H3" s="466"/>
      <c r="I3" s="467" t="s">
        <v>332</v>
      </c>
      <c r="J3" s="467"/>
      <c r="K3" s="467"/>
      <c r="L3" s="467"/>
      <c r="M3" s="467"/>
      <c r="N3" s="468" t="s">
        <v>333</v>
      </c>
      <c r="O3" s="469"/>
      <c r="P3" s="470"/>
      <c r="Q3" s="471" t="s">
        <v>334</v>
      </c>
      <c r="R3" s="468" t="s">
        <v>335</v>
      </c>
      <c r="S3" s="469"/>
      <c r="T3" s="469"/>
      <c r="U3" s="470"/>
      <c r="V3" s="467" t="s">
        <v>336</v>
      </c>
    </row>
    <row r="4" spans="1:22" ht="77.25" customHeight="1">
      <c r="A4" s="474"/>
      <c r="B4" s="474"/>
      <c r="C4" s="475"/>
      <c r="D4" s="358" t="s">
        <v>337</v>
      </c>
      <c r="E4" s="358" t="s">
        <v>338</v>
      </c>
      <c r="F4" s="358" t="s">
        <v>339</v>
      </c>
      <c r="G4" s="358" t="s">
        <v>340</v>
      </c>
      <c r="H4" s="358" t="s">
        <v>341</v>
      </c>
      <c r="I4" s="366" t="s">
        <v>5</v>
      </c>
      <c r="J4" s="366" t="s">
        <v>337</v>
      </c>
      <c r="K4" s="366" t="s">
        <v>339</v>
      </c>
      <c r="L4" s="366" t="s">
        <v>340</v>
      </c>
      <c r="M4" s="366" t="s">
        <v>341</v>
      </c>
      <c r="N4" s="366" t="s">
        <v>5</v>
      </c>
      <c r="O4" s="366" t="s">
        <v>337</v>
      </c>
      <c r="P4" s="366" t="s">
        <v>339</v>
      </c>
      <c r="Q4" s="472"/>
      <c r="R4" s="366" t="s">
        <v>5</v>
      </c>
      <c r="S4" s="366" t="s">
        <v>342</v>
      </c>
      <c r="T4" s="367" t="s">
        <v>343</v>
      </c>
      <c r="U4" s="371" t="s">
        <v>344</v>
      </c>
      <c r="V4" s="467"/>
    </row>
    <row r="5" spans="1:22" s="349" customFormat="1" ht="30" customHeight="1">
      <c r="A5" s="476" t="s">
        <v>345</v>
      </c>
      <c r="B5" s="476"/>
      <c r="C5" s="164">
        <v>215995</v>
      </c>
      <c r="D5" s="164"/>
      <c r="E5" s="164"/>
      <c r="F5" s="164"/>
      <c r="G5" s="164"/>
      <c r="H5" s="164"/>
      <c r="I5" s="368">
        <v>21599.5</v>
      </c>
      <c r="J5" s="368">
        <v>9072</v>
      </c>
      <c r="K5" s="368">
        <v>8332.7999999999993</v>
      </c>
      <c r="L5" s="368">
        <v>1996.7</v>
      </c>
      <c r="M5" s="368">
        <v>2198</v>
      </c>
      <c r="N5" s="368">
        <v>17404.8</v>
      </c>
      <c r="O5" s="368">
        <v>9000</v>
      </c>
      <c r="P5" s="368">
        <v>8404.7999999999993</v>
      </c>
      <c r="Q5" s="368">
        <v>1000</v>
      </c>
      <c r="R5" s="368">
        <v>17670.099999999999</v>
      </c>
      <c r="S5" s="368">
        <v>8500</v>
      </c>
      <c r="T5" s="368">
        <v>1500</v>
      </c>
      <c r="U5" s="368">
        <v>7945</v>
      </c>
      <c r="V5" s="368">
        <v>459.8</v>
      </c>
    </row>
    <row r="6" spans="1:22" s="350" customFormat="1" ht="20.100000000000001" customHeight="1">
      <c r="A6" s="462" t="s">
        <v>153</v>
      </c>
      <c r="B6" s="359" t="s">
        <v>154</v>
      </c>
      <c r="C6" s="360">
        <v>20211</v>
      </c>
      <c r="D6" s="360"/>
      <c r="E6" s="360"/>
      <c r="F6" s="360"/>
      <c r="G6" s="360"/>
      <c r="H6" s="360"/>
      <c r="I6" s="369">
        <v>2021.1</v>
      </c>
      <c r="J6" s="369">
        <v>848.9</v>
      </c>
      <c r="K6" s="369">
        <v>415.3</v>
      </c>
      <c r="L6" s="369">
        <v>575.4</v>
      </c>
      <c r="M6" s="369">
        <v>181.5</v>
      </c>
      <c r="N6" s="368">
        <v>1264.2</v>
      </c>
      <c r="O6" s="368">
        <v>801.2</v>
      </c>
      <c r="P6" s="368">
        <v>463</v>
      </c>
      <c r="Q6" s="369">
        <v>0</v>
      </c>
      <c r="R6" s="369">
        <v>1121.2</v>
      </c>
      <c r="S6" s="369">
        <v>570</v>
      </c>
      <c r="T6" s="369">
        <v>231.2</v>
      </c>
      <c r="U6" s="369">
        <v>320</v>
      </c>
      <c r="V6" s="369">
        <v>143</v>
      </c>
    </row>
    <row r="7" spans="1:22" s="350" customFormat="1" ht="27.95" customHeight="1">
      <c r="A7" s="462"/>
      <c r="B7" s="361" t="s">
        <v>346</v>
      </c>
      <c r="C7" s="360">
        <v>12383</v>
      </c>
      <c r="D7" s="360"/>
      <c r="E7" s="360"/>
      <c r="F7" s="360"/>
      <c r="G7" s="360"/>
      <c r="H7" s="360"/>
      <c r="I7" s="369">
        <v>1238.3</v>
      </c>
      <c r="J7" s="369">
        <v>520.1</v>
      </c>
      <c r="K7" s="369">
        <v>142.9</v>
      </c>
      <c r="L7" s="369">
        <v>575.4</v>
      </c>
      <c r="M7" s="369">
        <v>-0.1</v>
      </c>
      <c r="N7" s="368">
        <v>663</v>
      </c>
      <c r="O7" s="368">
        <v>473.9</v>
      </c>
      <c r="P7" s="368">
        <v>189.1</v>
      </c>
      <c r="Q7" s="369">
        <v>0</v>
      </c>
      <c r="R7" s="369">
        <v>547.9</v>
      </c>
      <c r="S7" s="369">
        <v>273</v>
      </c>
      <c r="T7" s="369">
        <v>200.9</v>
      </c>
      <c r="U7" s="369">
        <v>74</v>
      </c>
      <c r="V7" s="369">
        <v>115.1</v>
      </c>
    </row>
    <row r="8" spans="1:22" s="350" customFormat="1" ht="20.100000000000001" customHeight="1">
      <c r="A8" s="462"/>
      <c r="B8" s="361" t="s">
        <v>155</v>
      </c>
      <c r="C8" s="362">
        <v>70</v>
      </c>
      <c r="D8" s="363">
        <v>0.42</v>
      </c>
      <c r="E8" s="363">
        <v>0.57999999999999996</v>
      </c>
      <c r="F8" s="364">
        <v>0</v>
      </c>
      <c r="G8" s="364">
        <v>1</v>
      </c>
      <c r="H8" s="364">
        <v>0</v>
      </c>
      <c r="I8" s="370">
        <v>7</v>
      </c>
      <c r="J8" s="370">
        <v>2.9</v>
      </c>
      <c r="K8" s="370">
        <v>0</v>
      </c>
      <c r="L8" s="370">
        <v>4.0999999999999996</v>
      </c>
      <c r="M8" s="370">
        <v>0</v>
      </c>
      <c r="N8" s="368">
        <v>2.9</v>
      </c>
      <c r="O8" s="368">
        <v>2.9</v>
      </c>
      <c r="P8" s="368">
        <v>0</v>
      </c>
      <c r="Q8" s="369"/>
      <c r="R8" s="370">
        <v>2.9</v>
      </c>
      <c r="S8" s="369">
        <v>2</v>
      </c>
      <c r="T8" s="369">
        <v>0.9</v>
      </c>
      <c r="U8" s="369">
        <v>0</v>
      </c>
      <c r="V8" s="369">
        <v>0</v>
      </c>
    </row>
    <row r="9" spans="1:22" s="350" customFormat="1" ht="20.100000000000001" customHeight="1">
      <c r="A9" s="462"/>
      <c r="B9" s="361" t="s">
        <v>157</v>
      </c>
      <c r="C9" s="362">
        <v>4645</v>
      </c>
      <c r="D9" s="363">
        <v>0.42</v>
      </c>
      <c r="E9" s="363">
        <v>0.57999999999999996</v>
      </c>
      <c r="F9" s="364">
        <v>0.2</v>
      </c>
      <c r="G9" s="364">
        <v>0.8</v>
      </c>
      <c r="H9" s="364">
        <v>0</v>
      </c>
      <c r="I9" s="370">
        <v>464.5</v>
      </c>
      <c r="J9" s="370">
        <v>195.1</v>
      </c>
      <c r="K9" s="370">
        <v>53.9</v>
      </c>
      <c r="L9" s="370">
        <v>215.5</v>
      </c>
      <c r="M9" s="370">
        <v>0</v>
      </c>
      <c r="N9" s="368">
        <v>249</v>
      </c>
      <c r="O9" s="368">
        <v>192.7</v>
      </c>
      <c r="P9" s="368">
        <v>56.3</v>
      </c>
      <c r="Q9" s="369"/>
      <c r="R9" s="370">
        <v>232.7</v>
      </c>
      <c r="S9" s="369">
        <v>143</v>
      </c>
      <c r="T9" s="369">
        <v>49.7</v>
      </c>
      <c r="U9" s="369">
        <v>40</v>
      </c>
      <c r="V9" s="369">
        <v>16.3</v>
      </c>
    </row>
    <row r="10" spans="1:22" s="350" customFormat="1" ht="20.100000000000001" customHeight="1">
      <c r="A10" s="462"/>
      <c r="B10" s="361" t="s">
        <v>158</v>
      </c>
      <c r="C10" s="362">
        <v>3462</v>
      </c>
      <c r="D10" s="363">
        <v>0.42</v>
      </c>
      <c r="E10" s="363">
        <v>0.57999999999999996</v>
      </c>
      <c r="F10" s="364">
        <v>0.2</v>
      </c>
      <c r="G10" s="364">
        <v>0.8</v>
      </c>
      <c r="H10" s="364">
        <v>0</v>
      </c>
      <c r="I10" s="370">
        <v>346.2</v>
      </c>
      <c r="J10" s="370">
        <v>145.4</v>
      </c>
      <c r="K10" s="370">
        <v>40.200000000000003</v>
      </c>
      <c r="L10" s="370">
        <v>160.6</v>
      </c>
      <c r="M10" s="370">
        <v>0</v>
      </c>
      <c r="N10" s="368">
        <v>185.6</v>
      </c>
      <c r="O10" s="368">
        <v>105.7</v>
      </c>
      <c r="P10" s="368">
        <v>79.900000000000006</v>
      </c>
      <c r="Q10" s="369"/>
      <c r="R10" s="370">
        <v>116.7</v>
      </c>
      <c r="S10" s="369">
        <v>41</v>
      </c>
      <c r="T10" s="369">
        <v>64.7</v>
      </c>
      <c r="U10" s="369">
        <v>11</v>
      </c>
      <c r="V10" s="369">
        <v>68.900000000000006</v>
      </c>
    </row>
    <row r="11" spans="1:22" s="350" customFormat="1" ht="20.100000000000001" customHeight="1">
      <c r="A11" s="462"/>
      <c r="B11" s="361" t="s">
        <v>159</v>
      </c>
      <c r="C11" s="362">
        <v>746</v>
      </c>
      <c r="D11" s="363">
        <v>0.42</v>
      </c>
      <c r="E11" s="363">
        <v>0.57999999999999996</v>
      </c>
      <c r="F11" s="364">
        <v>0.2</v>
      </c>
      <c r="G11" s="364">
        <v>0.8</v>
      </c>
      <c r="H11" s="364">
        <v>0</v>
      </c>
      <c r="I11" s="370">
        <v>74.599999999999994</v>
      </c>
      <c r="J11" s="370">
        <v>31.3</v>
      </c>
      <c r="K11" s="370">
        <v>8.6999999999999993</v>
      </c>
      <c r="L11" s="370">
        <v>34.6</v>
      </c>
      <c r="M11" s="370">
        <v>0</v>
      </c>
      <c r="N11" s="368">
        <v>40</v>
      </c>
      <c r="O11" s="368">
        <v>30.9</v>
      </c>
      <c r="P11" s="368">
        <v>9.1</v>
      </c>
      <c r="Q11" s="369"/>
      <c r="R11" s="370">
        <v>36.9</v>
      </c>
      <c r="S11" s="369">
        <v>23</v>
      </c>
      <c r="T11" s="369">
        <v>7.9</v>
      </c>
      <c r="U11" s="369">
        <v>6</v>
      </c>
      <c r="V11" s="369">
        <v>3.1</v>
      </c>
    </row>
    <row r="12" spans="1:22" s="350" customFormat="1" ht="20.100000000000001" customHeight="1">
      <c r="A12" s="462"/>
      <c r="B12" s="361" t="s">
        <v>160</v>
      </c>
      <c r="C12" s="362">
        <v>1895</v>
      </c>
      <c r="D12" s="363">
        <v>0.42</v>
      </c>
      <c r="E12" s="363">
        <v>0.57999999999999996</v>
      </c>
      <c r="F12" s="364">
        <v>0.2</v>
      </c>
      <c r="G12" s="364">
        <v>0.8</v>
      </c>
      <c r="H12" s="364">
        <v>0</v>
      </c>
      <c r="I12" s="370">
        <v>189.5</v>
      </c>
      <c r="J12" s="370">
        <v>79.599999999999994</v>
      </c>
      <c r="K12" s="370">
        <v>22</v>
      </c>
      <c r="L12" s="370">
        <v>87.9</v>
      </c>
      <c r="M12" s="370">
        <v>0</v>
      </c>
      <c r="N12" s="368">
        <v>101.6</v>
      </c>
      <c r="O12" s="368">
        <v>76.5</v>
      </c>
      <c r="P12" s="368">
        <v>25.1</v>
      </c>
      <c r="Q12" s="369"/>
      <c r="R12" s="370">
        <v>79.5</v>
      </c>
      <c r="S12" s="369">
        <v>11</v>
      </c>
      <c r="T12" s="369">
        <v>65.5</v>
      </c>
      <c r="U12" s="369">
        <v>3</v>
      </c>
      <c r="V12" s="369">
        <v>22.1</v>
      </c>
    </row>
    <row r="13" spans="1:22" s="350" customFormat="1" ht="20.100000000000001" customHeight="1">
      <c r="A13" s="462"/>
      <c r="B13" s="361" t="s">
        <v>161</v>
      </c>
      <c r="C13" s="362">
        <v>418</v>
      </c>
      <c r="D13" s="363">
        <v>0.42</v>
      </c>
      <c r="E13" s="363">
        <v>0.57999999999999996</v>
      </c>
      <c r="F13" s="364">
        <v>0.2</v>
      </c>
      <c r="G13" s="364">
        <v>0.8</v>
      </c>
      <c r="H13" s="364">
        <v>0</v>
      </c>
      <c r="I13" s="370">
        <v>41.8</v>
      </c>
      <c r="J13" s="370">
        <v>17.600000000000001</v>
      </c>
      <c r="K13" s="370">
        <v>4.8</v>
      </c>
      <c r="L13" s="370">
        <v>19.399999999999999</v>
      </c>
      <c r="M13" s="370">
        <v>0</v>
      </c>
      <c r="N13" s="368">
        <v>22.4</v>
      </c>
      <c r="O13" s="368">
        <v>17.3</v>
      </c>
      <c r="P13" s="368">
        <v>5.0999999999999996</v>
      </c>
      <c r="Q13" s="369"/>
      <c r="R13" s="370">
        <v>20.3</v>
      </c>
      <c r="S13" s="369">
        <v>12</v>
      </c>
      <c r="T13" s="369">
        <v>5.3</v>
      </c>
      <c r="U13" s="369">
        <v>3</v>
      </c>
      <c r="V13" s="369">
        <v>2.1</v>
      </c>
    </row>
    <row r="14" spans="1:22" s="350" customFormat="1" ht="20.100000000000001" customHeight="1">
      <c r="A14" s="462"/>
      <c r="B14" s="361" t="s">
        <v>162</v>
      </c>
      <c r="C14" s="362">
        <v>747</v>
      </c>
      <c r="D14" s="363">
        <v>0.42</v>
      </c>
      <c r="E14" s="363">
        <v>0.57999999999999996</v>
      </c>
      <c r="F14" s="364">
        <v>0.2</v>
      </c>
      <c r="G14" s="364">
        <v>0.8</v>
      </c>
      <c r="H14" s="364">
        <v>0</v>
      </c>
      <c r="I14" s="370">
        <v>74.7</v>
      </c>
      <c r="J14" s="370">
        <v>31.4</v>
      </c>
      <c r="K14" s="370">
        <v>8.6999999999999993</v>
      </c>
      <c r="L14" s="370">
        <v>34.700000000000003</v>
      </c>
      <c r="M14" s="370">
        <v>-0.1</v>
      </c>
      <c r="N14" s="368">
        <v>40.1</v>
      </c>
      <c r="O14" s="368">
        <v>31.2</v>
      </c>
      <c r="P14" s="368">
        <v>8.8999999999999897</v>
      </c>
      <c r="Q14" s="369"/>
      <c r="R14" s="370">
        <v>38.200000000000003</v>
      </c>
      <c r="S14" s="369">
        <v>26</v>
      </c>
      <c r="T14" s="369">
        <v>5.2</v>
      </c>
      <c r="U14" s="369">
        <v>7</v>
      </c>
      <c r="V14" s="369">
        <v>1.8999999999999899</v>
      </c>
    </row>
    <row r="15" spans="1:22" s="350" customFormat="1" ht="20.100000000000001" customHeight="1">
      <c r="A15" s="462"/>
      <c r="B15" s="361" t="s">
        <v>163</v>
      </c>
      <c r="C15" s="362">
        <v>400</v>
      </c>
      <c r="D15" s="363">
        <v>0.42</v>
      </c>
      <c r="E15" s="363">
        <v>0.57999999999999996</v>
      </c>
      <c r="F15" s="364">
        <v>0.2</v>
      </c>
      <c r="G15" s="364">
        <v>0.8</v>
      </c>
      <c r="H15" s="364">
        <v>0</v>
      </c>
      <c r="I15" s="370">
        <v>40</v>
      </c>
      <c r="J15" s="370">
        <v>16.8</v>
      </c>
      <c r="K15" s="370">
        <v>4.5999999999999996</v>
      </c>
      <c r="L15" s="370">
        <v>18.600000000000001</v>
      </c>
      <c r="M15" s="370">
        <v>0</v>
      </c>
      <c r="N15" s="368">
        <v>21.4</v>
      </c>
      <c r="O15" s="368">
        <v>16.7</v>
      </c>
      <c r="P15" s="368">
        <v>4.7</v>
      </c>
      <c r="Q15" s="369"/>
      <c r="R15" s="370">
        <v>20.7</v>
      </c>
      <c r="S15" s="369">
        <v>15</v>
      </c>
      <c r="T15" s="369">
        <v>1.7</v>
      </c>
      <c r="U15" s="369">
        <v>4</v>
      </c>
      <c r="V15" s="369">
        <v>0.69999999999999896</v>
      </c>
    </row>
    <row r="16" spans="1:22" s="350" customFormat="1" ht="20.100000000000001" customHeight="1">
      <c r="A16" s="462"/>
      <c r="B16" s="361" t="s">
        <v>164</v>
      </c>
      <c r="C16" s="362">
        <v>4610</v>
      </c>
      <c r="D16" s="363">
        <v>0.42</v>
      </c>
      <c r="E16" s="363">
        <v>0.57999999999999996</v>
      </c>
      <c r="F16" s="364">
        <v>0.6</v>
      </c>
      <c r="G16" s="364">
        <v>0</v>
      </c>
      <c r="H16" s="364">
        <v>0.4</v>
      </c>
      <c r="I16" s="370">
        <v>461</v>
      </c>
      <c r="J16" s="370">
        <v>193.6</v>
      </c>
      <c r="K16" s="370">
        <v>160.4</v>
      </c>
      <c r="L16" s="370">
        <v>0</v>
      </c>
      <c r="M16" s="370">
        <v>107</v>
      </c>
      <c r="N16" s="368">
        <v>354</v>
      </c>
      <c r="O16" s="368">
        <v>192.7</v>
      </c>
      <c r="P16" s="368">
        <v>161.30000000000001</v>
      </c>
      <c r="Q16" s="369"/>
      <c r="R16" s="370">
        <v>337.7</v>
      </c>
      <c r="S16" s="369">
        <v>175</v>
      </c>
      <c r="T16" s="369">
        <v>17.7</v>
      </c>
      <c r="U16" s="369">
        <v>145</v>
      </c>
      <c r="V16" s="369">
        <v>16.3</v>
      </c>
    </row>
    <row r="17" spans="1:22" s="350" customFormat="1" ht="20.100000000000001" customHeight="1">
      <c r="A17" s="462"/>
      <c r="B17" s="361" t="s">
        <v>165</v>
      </c>
      <c r="C17" s="362">
        <v>3218</v>
      </c>
      <c r="D17" s="363">
        <v>0.42</v>
      </c>
      <c r="E17" s="363">
        <v>0.57999999999999996</v>
      </c>
      <c r="F17" s="364">
        <v>0.6</v>
      </c>
      <c r="G17" s="364">
        <v>0</v>
      </c>
      <c r="H17" s="364">
        <v>0.4</v>
      </c>
      <c r="I17" s="370">
        <v>321.8</v>
      </c>
      <c r="J17" s="370">
        <v>135.19999999999999</v>
      </c>
      <c r="K17" s="370">
        <v>112</v>
      </c>
      <c r="L17" s="370">
        <v>0</v>
      </c>
      <c r="M17" s="370">
        <v>74.599999999999994</v>
      </c>
      <c r="N17" s="368">
        <v>247.2</v>
      </c>
      <c r="O17" s="368">
        <v>134.6</v>
      </c>
      <c r="P17" s="368">
        <v>112.6</v>
      </c>
      <c r="Q17" s="369"/>
      <c r="R17" s="370">
        <v>235.6</v>
      </c>
      <c r="S17" s="369">
        <v>122</v>
      </c>
      <c r="T17" s="369">
        <v>12.6</v>
      </c>
      <c r="U17" s="369">
        <v>101</v>
      </c>
      <c r="V17" s="369">
        <v>11.6</v>
      </c>
    </row>
    <row r="18" spans="1:22" s="350" customFormat="1" ht="20.100000000000001" customHeight="1">
      <c r="A18" s="462" t="s">
        <v>166</v>
      </c>
      <c r="B18" s="361" t="s">
        <v>167</v>
      </c>
      <c r="C18" s="360">
        <v>11731</v>
      </c>
      <c r="D18" s="360"/>
      <c r="E18" s="360"/>
      <c r="F18" s="360"/>
      <c r="G18" s="360"/>
      <c r="H18" s="360"/>
      <c r="I18" s="369">
        <v>1173.0999999999999</v>
      </c>
      <c r="J18" s="369">
        <v>492.8</v>
      </c>
      <c r="K18" s="369">
        <v>357</v>
      </c>
      <c r="L18" s="369">
        <v>205.1</v>
      </c>
      <c r="M18" s="369">
        <v>118.2</v>
      </c>
      <c r="N18" s="368">
        <v>849.8</v>
      </c>
      <c r="O18" s="368">
        <v>492.6</v>
      </c>
      <c r="P18" s="368">
        <v>357.2</v>
      </c>
      <c r="Q18" s="369">
        <v>25.6</v>
      </c>
      <c r="R18" s="369">
        <v>875.2</v>
      </c>
      <c r="S18" s="369">
        <v>483</v>
      </c>
      <c r="T18" s="369">
        <v>35.200000000000003</v>
      </c>
      <c r="U18" s="369">
        <v>357</v>
      </c>
      <c r="V18" s="369">
        <v>0.20000000000001</v>
      </c>
    </row>
    <row r="19" spans="1:22" s="350" customFormat="1" ht="32.1" customHeight="1">
      <c r="A19" s="462"/>
      <c r="B19" s="361" t="s">
        <v>347</v>
      </c>
      <c r="C19" s="360">
        <v>4698</v>
      </c>
      <c r="D19" s="360"/>
      <c r="E19" s="360"/>
      <c r="F19" s="360"/>
      <c r="G19" s="360"/>
      <c r="H19" s="360"/>
      <c r="I19" s="369">
        <v>469.8</v>
      </c>
      <c r="J19" s="369">
        <v>197.4</v>
      </c>
      <c r="K19" s="369">
        <v>67.3</v>
      </c>
      <c r="L19" s="369">
        <v>205.1</v>
      </c>
      <c r="M19" s="369">
        <v>0</v>
      </c>
      <c r="N19" s="368">
        <v>264.7</v>
      </c>
      <c r="O19" s="368">
        <v>196.8</v>
      </c>
      <c r="P19" s="368">
        <v>67.900000000000006</v>
      </c>
      <c r="Q19" s="369">
        <v>0</v>
      </c>
      <c r="R19" s="369">
        <v>258.8</v>
      </c>
      <c r="S19" s="369">
        <v>183</v>
      </c>
      <c r="T19" s="369">
        <v>13.8</v>
      </c>
      <c r="U19" s="369">
        <v>62</v>
      </c>
      <c r="V19" s="369">
        <v>5.9000000000000101</v>
      </c>
    </row>
    <row r="20" spans="1:22" s="350" customFormat="1" ht="20.100000000000001" customHeight="1">
      <c r="A20" s="462"/>
      <c r="B20" s="361" t="s">
        <v>168</v>
      </c>
      <c r="C20" s="362">
        <v>56</v>
      </c>
      <c r="D20" s="363">
        <v>0.42</v>
      </c>
      <c r="E20" s="363">
        <v>0.57999999999999996</v>
      </c>
      <c r="F20" s="364">
        <v>0</v>
      </c>
      <c r="G20" s="364">
        <v>1</v>
      </c>
      <c r="H20" s="364">
        <v>0</v>
      </c>
      <c r="I20" s="370">
        <v>5.6</v>
      </c>
      <c r="J20" s="370">
        <v>2.4</v>
      </c>
      <c r="K20" s="370">
        <v>0</v>
      </c>
      <c r="L20" s="370">
        <v>3.2</v>
      </c>
      <c r="M20" s="370">
        <v>0</v>
      </c>
      <c r="N20" s="368">
        <v>2.4</v>
      </c>
      <c r="O20" s="368">
        <v>2.4</v>
      </c>
      <c r="P20" s="368">
        <v>0</v>
      </c>
      <c r="Q20" s="369"/>
      <c r="R20" s="370">
        <v>2.4</v>
      </c>
      <c r="S20" s="369">
        <v>2</v>
      </c>
      <c r="T20" s="369">
        <v>0.4</v>
      </c>
      <c r="U20" s="369">
        <v>0</v>
      </c>
      <c r="V20" s="369">
        <v>0</v>
      </c>
    </row>
    <row r="21" spans="1:22" s="350" customFormat="1" ht="20.100000000000001" customHeight="1">
      <c r="A21" s="462"/>
      <c r="B21" s="361" t="s">
        <v>169</v>
      </c>
      <c r="C21" s="362">
        <v>1703</v>
      </c>
      <c r="D21" s="363">
        <v>0.42</v>
      </c>
      <c r="E21" s="363">
        <v>0.57999999999999996</v>
      </c>
      <c r="F21" s="364">
        <v>0.25</v>
      </c>
      <c r="G21" s="364">
        <v>0.75</v>
      </c>
      <c r="H21" s="364">
        <v>0</v>
      </c>
      <c r="I21" s="370">
        <v>170.3</v>
      </c>
      <c r="J21" s="370">
        <v>71.5</v>
      </c>
      <c r="K21" s="370">
        <v>24.7</v>
      </c>
      <c r="L21" s="370">
        <v>74.099999999999994</v>
      </c>
      <c r="M21" s="370">
        <v>0</v>
      </c>
      <c r="N21" s="368">
        <v>96.2</v>
      </c>
      <c r="O21" s="368">
        <v>71</v>
      </c>
      <c r="P21" s="368">
        <v>25.2</v>
      </c>
      <c r="Q21" s="369"/>
      <c r="R21" s="370">
        <v>92</v>
      </c>
      <c r="S21" s="369">
        <v>61</v>
      </c>
      <c r="T21" s="369">
        <v>10</v>
      </c>
      <c r="U21" s="369">
        <v>21</v>
      </c>
      <c r="V21" s="369">
        <v>4.2</v>
      </c>
    </row>
    <row r="22" spans="1:22" s="350" customFormat="1" ht="20.100000000000001" customHeight="1">
      <c r="A22" s="462"/>
      <c r="B22" s="361" t="s">
        <v>170</v>
      </c>
      <c r="C22" s="362">
        <v>880</v>
      </c>
      <c r="D22" s="363">
        <v>0.42</v>
      </c>
      <c r="E22" s="363">
        <v>0.57999999999999996</v>
      </c>
      <c r="F22" s="364">
        <v>0.25</v>
      </c>
      <c r="G22" s="364">
        <v>0.75</v>
      </c>
      <c r="H22" s="364">
        <v>0</v>
      </c>
      <c r="I22" s="370">
        <v>88</v>
      </c>
      <c r="J22" s="370">
        <v>37</v>
      </c>
      <c r="K22" s="370">
        <v>12.8</v>
      </c>
      <c r="L22" s="370">
        <v>38.299999999999997</v>
      </c>
      <c r="M22" s="370">
        <v>-0.1</v>
      </c>
      <c r="N22" s="368">
        <v>49.8</v>
      </c>
      <c r="O22" s="368">
        <v>37.1</v>
      </c>
      <c r="P22" s="368">
        <v>12.7</v>
      </c>
      <c r="Q22" s="369"/>
      <c r="R22" s="370">
        <v>50.1</v>
      </c>
      <c r="S22" s="369">
        <v>39</v>
      </c>
      <c r="T22" s="369">
        <v>-1.9</v>
      </c>
      <c r="U22" s="369">
        <v>13</v>
      </c>
      <c r="V22" s="369">
        <v>-0.30000000000000399</v>
      </c>
    </row>
    <row r="23" spans="1:22" s="350" customFormat="1" ht="20.100000000000001" customHeight="1">
      <c r="A23" s="462"/>
      <c r="B23" s="361" t="s">
        <v>171</v>
      </c>
      <c r="C23" s="362">
        <v>1203</v>
      </c>
      <c r="D23" s="363">
        <v>0.42</v>
      </c>
      <c r="E23" s="363">
        <v>0.57999999999999996</v>
      </c>
      <c r="F23" s="364">
        <v>0.25</v>
      </c>
      <c r="G23" s="364">
        <v>0.75</v>
      </c>
      <c r="H23" s="364">
        <v>0</v>
      </c>
      <c r="I23" s="370">
        <v>120.3</v>
      </c>
      <c r="J23" s="370">
        <v>50.5</v>
      </c>
      <c r="K23" s="370">
        <v>17.399999999999999</v>
      </c>
      <c r="L23" s="370">
        <v>52.3</v>
      </c>
      <c r="M23" s="370">
        <v>0.1</v>
      </c>
      <c r="N23" s="368">
        <v>67.900000000000006</v>
      </c>
      <c r="O23" s="368">
        <v>50.3</v>
      </c>
      <c r="P23" s="368">
        <v>17.600000000000001</v>
      </c>
      <c r="Q23" s="369"/>
      <c r="R23" s="370">
        <v>66.3</v>
      </c>
      <c r="S23" s="369">
        <v>46</v>
      </c>
      <c r="T23" s="369">
        <v>4.3</v>
      </c>
      <c r="U23" s="369">
        <v>16</v>
      </c>
      <c r="V23" s="369">
        <v>1.6000000000000101</v>
      </c>
    </row>
    <row r="24" spans="1:22" s="350" customFormat="1" ht="20.100000000000001" customHeight="1">
      <c r="A24" s="462"/>
      <c r="B24" s="361" t="s">
        <v>172</v>
      </c>
      <c r="C24" s="362">
        <v>856</v>
      </c>
      <c r="D24" s="363">
        <v>0.42</v>
      </c>
      <c r="E24" s="363">
        <v>0.57999999999999996</v>
      </c>
      <c r="F24" s="364">
        <v>0.25</v>
      </c>
      <c r="G24" s="364">
        <v>0.75</v>
      </c>
      <c r="H24" s="364">
        <v>0</v>
      </c>
      <c r="I24" s="370">
        <v>85.6</v>
      </c>
      <c r="J24" s="370">
        <v>36</v>
      </c>
      <c r="K24" s="370">
        <v>12.4</v>
      </c>
      <c r="L24" s="370">
        <v>37.200000000000003</v>
      </c>
      <c r="M24" s="370">
        <v>0</v>
      </c>
      <c r="N24" s="368">
        <v>48.4</v>
      </c>
      <c r="O24" s="368">
        <v>36</v>
      </c>
      <c r="P24" s="368">
        <v>12.4</v>
      </c>
      <c r="Q24" s="369"/>
      <c r="R24" s="370">
        <v>48</v>
      </c>
      <c r="S24" s="369">
        <v>35</v>
      </c>
      <c r="T24" s="369">
        <v>1</v>
      </c>
      <c r="U24" s="369">
        <v>12</v>
      </c>
      <c r="V24" s="369">
        <v>0.39999999999999902</v>
      </c>
    </row>
    <row r="25" spans="1:22" s="350" customFormat="1" ht="20.100000000000001" customHeight="1">
      <c r="A25" s="462"/>
      <c r="B25" s="361" t="s">
        <v>173</v>
      </c>
      <c r="C25" s="362">
        <v>446</v>
      </c>
      <c r="D25" s="363">
        <v>0.42</v>
      </c>
      <c r="E25" s="363">
        <v>0.57999999999999996</v>
      </c>
      <c r="F25" s="364">
        <v>0.65</v>
      </c>
      <c r="G25" s="364">
        <v>0</v>
      </c>
      <c r="H25" s="364">
        <v>0.35</v>
      </c>
      <c r="I25" s="370">
        <v>44.6</v>
      </c>
      <c r="J25" s="370">
        <v>18.7</v>
      </c>
      <c r="K25" s="370">
        <v>16.8</v>
      </c>
      <c r="L25" s="370">
        <v>0</v>
      </c>
      <c r="M25" s="370">
        <v>9.1</v>
      </c>
      <c r="N25" s="368">
        <v>35.5</v>
      </c>
      <c r="O25" s="368">
        <v>19</v>
      </c>
      <c r="P25" s="368">
        <v>16.5</v>
      </c>
      <c r="Q25" s="369"/>
      <c r="R25" s="370">
        <v>36</v>
      </c>
      <c r="S25" s="369">
        <v>19</v>
      </c>
      <c r="T25" s="369">
        <v>0</v>
      </c>
      <c r="U25" s="369">
        <v>17</v>
      </c>
      <c r="V25" s="369">
        <v>-0.5</v>
      </c>
    </row>
    <row r="26" spans="1:22" s="350" customFormat="1" ht="20.100000000000001" customHeight="1">
      <c r="A26" s="462"/>
      <c r="B26" s="361" t="s">
        <v>174</v>
      </c>
      <c r="C26" s="362">
        <v>2528</v>
      </c>
      <c r="D26" s="363">
        <v>0.42</v>
      </c>
      <c r="E26" s="363">
        <v>0.57999999999999996</v>
      </c>
      <c r="F26" s="364">
        <v>0.65</v>
      </c>
      <c r="G26" s="364">
        <v>0</v>
      </c>
      <c r="H26" s="364">
        <v>0.35</v>
      </c>
      <c r="I26" s="370">
        <v>252.8</v>
      </c>
      <c r="J26" s="370">
        <v>106.2</v>
      </c>
      <c r="K26" s="370">
        <v>95.3</v>
      </c>
      <c r="L26" s="370">
        <v>0</v>
      </c>
      <c r="M26" s="370">
        <v>51.3</v>
      </c>
      <c r="N26" s="368">
        <v>201.5</v>
      </c>
      <c r="O26" s="368">
        <v>107</v>
      </c>
      <c r="P26" s="368">
        <v>94.5</v>
      </c>
      <c r="Q26" s="369"/>
      <c r="R26" s="370">
        <v>203</v>
      </c>
      <c r="S26" s="369">
        <v>107</v>
      </c>
      <c r="T26" s="369">
        <v>0</v>
      </c>
      <c r="U26" s="369">
        <v>96</v>
      </c>
      <c r="V26" s="369">
        <v>-1.5</v>
      </c>
    </row>
    <row r="27" spans="1:22" s="350" customFormat="1" ht="20.100000000000001" customHeight="1">
      <c r="A27" s="462"/>
      <c r="B27" s="361" t="s">
        <v>175</v>
      </c>
      <c r="C27" s="362">
        <v>1230</v>
      </c>
      <c r="D27" s="363">
        <v>0.42</v>
      </c>
      <c r="E27" s="363">
        <v>0.57999999999999996</v>
      </c>
      <c r="F27" s="364">
        <v>0.65</v>
      </c>
      <c r="G27" s="364">
        <v>0</v>
      </c>
      <c r="H27" s="364">
        <v>0.35</v>
      </c>
      <c r="I27" s="370">
        <v>123</v>
      </c>
      <c r="J27" s="370">
        <v>51.7</v>
      </c>
      <c r="K27" s="370">
        <v>46.4</v>
      </c>
      <c r="L27" s="370">
        <v>0</v>
      </c>
      <c r="M27" s="370">
        <v>24.9</v>
      </c>
      <c r="N27" s="368">
        <v>98.1</v>
      </c>
      <c r="O27" s="368">
        <v>52</v>
      </c>
      <c r="P27" s="368">
        <v>46.1</v>
      </c>
      <c r="Q27" s="369"/>
      <c r="R27" s="370">
        <v>99</v>
      </c>
      <c r="S27" s="369">
        <v>52</v>
      </c>
      <c r="T27" s="369">
        <v>0</v>
      </c>
      <c r="U27" s="369">
        <v>47</v>
      </c>
      <c r="V27" s="369">
        <v>-0.90000000000000602</v>
      </c>
    </row>
    <row r="28" spans="1:22" s="350" customFormat="1" ht="20.100000000000001" customHeight="1">
      <c r="A28" s="462"/>
      <c r="B28" s="361" t="s">
        <v>176</v>
      </c>
      <c r="C28" s="362">
        <v>2190</v>
      </c>
      <c r="D28" s="363">
        <v>0.42</v>
      </c>
      <c r="E28" s="363">
        <v>0.57999999999999996</v>
      </c>
      <c r="F28" s="364">
        <v>0.8</v>
      </c>
      <c r="G28" s="364">
        <v>0</v>
      </c>
      <c r="H28" s="364">
        <v>0.2</v>
      </c>
      <c r="I28" s="370">
        <v>219</v>
      </c>
      <c r="J28" s="370">
        <v>92</v>
      </c>
      <c r="K28" s="370">
        <v>101.6</v>
      </c>
      <c r="L28" s="370">
        <v>0</v>
      </c>
      <c r="M28" s="370">
        <v>25.4</v>
      </c>
      <c r="N28" s="368">
        <v>193.6</v>
      </c>
      <c r="O28" s="368">
        <v>91.2</v>
      </c>
      <c r="P28" s="368">
        <v>102.4</v>
      </c>
      <c r="Q28" s="369">
        <v>20</v>
      </c>
      <c r="R28" s="370">
        <v>216.2</v>
      </c>
      <c r="S28" s="369">
        <v>95</v>
      </c>
      <c r="T28" s="369">
        <v>16.2</v>
      </c>
      <c r="U28" s="369">
        <v>105</v>
      </c>
      <c r="V28" s="369">
        <v>-2.5999999999999899</v>
      </c>
    </row>
    <row r="29" spans="1:22" s="350" customFormat="1" ht="20.100000000000001" customHeight="1">
      <c r="A29" s="462"/>
      <c r="B29" s="361" t="s">
        <v>177</v>
      </c>
      <c r="C29" s="362">
        <v>639</v>
      </c>
      <c r="D29" s="363">
        <v>0.42</v>
      </c>
      <c r="E29" s="363">
        <v>0.57999999999999996</v>
      </c>
      <c r="F29" s="364">
        <v>0.8</v>
      </c>
      <c r="G29" s="364">
        <v>0</v>
      </c>
      <c r="H29" s="364">
        <v>0.2</v>
      </c>
      <c r="I29" s="370">
        <v>63.9</v>
      </c>
      <c r="J29" s="370">
        <v>26.8</v>
      </c>
      <c r="K29" s="370">
        <v>29.6</v>
      </c>
      <c r="L29" s="370">
        <v>0</v>
      </c>
      <c r="M29" s="370">
        <v>7.5</v>
      </c>
      <c r="N29" s="368">
        <v>56.4</v>
      </c>
      <c r="O29" s="368">
        <v>26.6</v>
      </c>
      <c r="P29" s="368">
        <v>29.8</v>
      </c>
      <c r="Q29" s="369">
        <v>5.6</v>
      </c>
      <c r="R29" s="370">
        <v>62.2</v>
      </c>
      <c r="S29" s="369">
        <v>27</v>
      </c>
      <c r="T29" s="369">
        <v>5.2</v>
      </c>
      <c r="U29" s="369">
        <v>30</v>
      </c>
      <c r="V29" s="369">
        <v>-0.19999999999999599</v>
      </c>
    </row>
    <row r="30" spans="1:22" s="350" customFormat="1" ht="20.100000000000001" customHeight="1">
      <c r="A30" s="462" t="s">
        <v>178</v>
      </c>
      <c r="B30" s="359" t="s">
        <v>179</v>
      </c>
      <c r="C30" s="164">
        <v>6081</v>
      </c>
      <c r="D30" s="164"/>
      <c r="E30" s="164"/>
      <c r="F30" s="164"/>
      <c r="G30" s="164"/>
      <c r="H30" s="164"/>
      <c r="I30" s="368">
        <v>608.1</v>
      </c>
      <c r="J30" s="368">
        <v>255.5</v>
      </c>
      <c r="K30" s="368">
        <v>206.1</v>
      </c>
      <c r="L30" s="368">
        <v>97.6</v>
      </c>
      <c r="M30" s="368">
        <v>48.9</v>
      </c>
      <c r="N30" s="368">
        <v>461.6</v>
      </c>
      <c r="O30" s="368">
        <v>255.4</v>
      </c>
      <c r="P30" s="368">
        <v>206.2</v>
      </c>
      <c r="Q30" s="368">
        <v>0</v>
      </c>
      <c r="R30" s="368">
        <v>453.4</v>
      </c>
      <c r="S30" s="368">
        <v>244</v>
      </c>
      <c r="T30" s="368">
        <v>11.4</v>
      </c>
      <c r="U30" s="368">
        <v>198</v>
      </c>
      <c r="V30" s="368">
        <v>8.1999999999999904</v>
      </c>
    </row>
    <row r="31" spans="1:22" s="350" customFormat="1" ht="27" customHeight="1">
      <c r="A31" s="462"/>
      <c r="B31" s="361" t="s">
        <v>348</v>
      </c>
      <c r="C31" s="164">
        <v>2761</v>
      </c>
      <c r="D31" s="164"/>
      <c r="E31" s="164"/>
      <c r="F31" s="164"/>
      <c r="G31" s="164"/>
      <c r="H31" s="164"/>
      <c r="I31" s="368">
        <v>276.10000000000002</v>
      </c>
      <c r="J31" s="368">
        <v>116</v>
      </c>
      <c r="K31" s="368">
        <v>62.5</v>
      </c>
      <c r="L31" s="368">
        <v>97.6</v>
      </c>
      <c r="M31" s="368">
        <v>0</v>
      </c>
      <c r="N31" s="368">
        <v>178.5</v>
      </c>
      <c r="O31" s="368">
        <v>115.6</v>
      </c>
      <c r="P31" s="368">
        <v>62.9</v>
      </c>
      <c r="Q31" s="368">
        <v>0</v>
      </c>
      <c r="R31" s="368">
        <v>173.6</v>
      </c>
      <c r="S31" s="368">
        <v>108</v>
      </c>
      <c r="T31" s="368">
        <v>7.6</v>
      </c>
      <c r="U31" s="368">
        <v>58</v>
      </c>
      <c r="V31" s="368">
        <v>4.9000000000000101</v>
      </c>
    </row>
    <row r="32" spans="1:22" s="350" customFormat="1" ht="20.100000000000001" customHeight="1">
      <c r="A32" s="462"/>
      <c r="B32" s="361" t="s">
        <v>180</v>
      </c>
      <c r="C32" s="362">
        <v>64</v>
      </c>
      <c r="D32" s="363">
        <v>0.42</v>
      </c>
      <c r="E32" s="363">
        <v>0.57999999999999996</v>
      </c>
      <c r="F32" s="364">
        <v>0</v>
      </c>
      <c r="G32" s="364">
        <v>1</v>
      </c>
      <c r="H32" s="364">
        <v>0</v>
      </c>
      <c r="I32" s="370">
        <v>6.4</v>
      </c>
      <c r="J32" s="370">
        <v>2.7</v>
      </c>
      <c r="K32" s="370">
        <v>0</v>
      </c>
      <c r="L32" s="370">
        <v>3.7</v>
      </c>
      <c r="M32" s="370">
        <v>0</v>
      </c>
      <c r="N32" s="368">
        <v>2.7</v>
      </c>
      <c r="O32" s="368">
        <v>2.7</v>
      </c>
      <c r="P32" s="368">
        <v>0</v>
      </c>
      <c r="Q32" s="369"/>
      <c r="R32" s="370">
        <v>2.7</v>
      </c>
      <c r="S32" s="369">
        <v>3</v>
      </c>
      <c r="T32" s="369">
        <v>-0.3</v>
      </c>
      <c r="U32" s="369">
        <v>0</v>
      </c>
      <c r="V32" s="369">
        <v>0</v>
      </c>
    </row>
    <row r="33" spans="1:22" s="350" customFormat="1" ht="20.100000000000001" customHeight="1">
      <c r="A33" s="462"/>
      <c r="B33" s="361" t="s">
        <v>181</v>
      </c>
      <c r="C33" s="362">
        <v>1433</v>
      </c>
      <c r="D33" s="363">
        <v>0.42</v>
      </c>
      <c r="E33" s="363">
        <v>0.57999999999999996</v>
      </c>
      <c r="F33" s="364">
        <v>0.4</v>
      </c>
      <c r="G33" s="364">
        <v>0.6</v>
      </c>
      <c r="H33" s="364">
        <v>0</v>
      </c>
      <c r="I33" s="370">
        <v>143.30000000000001</v>
      </c>
      <c r="J33" s="370">
        <v>60.2</v>
      </c>
      <c r="K33" s="370">
        <v>33.200000000000003</v>
      </c>
      <c r="L33" s="370">
        <v>49.9</v>
      </c>
      <c r="M33" s="370">
        <v>0</v>
      </c>
      <c r="N33" s="368">
        <v>93.4</v>
      </c>
      <c r="O33" s="368">
        <v>59.9</v>
      </c>
      <c r="P33" s="368">
        <v>33.5</v>
      </c>
      <c r="Q33" s="369"/>
      <c r="R33" s="370">
        <v>89.9</v>
      </c>
      <c r="S33" s="369">
        <v>54</v>
      </c>
      <c r="T33" s="369">
        <v>5.9</v>
      </c>
      <c r="U33" s="369">
        <v>30</v>
      </c>
      <c r="V33" s="369">
        <v>3.5</v>
      </c>
    </row>
    <row r="34" spans="1:22" s="350" customFormat="1" ht="20.100000000000001" customHeight="1">
      <c r="A34" s="462"/>
      <c r="B34" s="361" t="s">
        <v>182</v>
      </c>
      <c r="C34" s="362">
        <v>1264</v>
      </c>
      <c r="D34" s="363">
        <v>0.42</v>
      </c>
      <c r="E34" s="363">
        <v>0.57999999999999996</v>
      </c>
      <c r="F34" s="364">
        <v>0.4</v>
      </c>
      <c r="G34" s="364">
        <v>0.6</v>
      </c>
      <c r="H34" s="364">
        <v>0</v>
      </c>
      <c r="I34" s="370">
        <v>126.4</v>
      </c>
      <c r="J34" s="370">
        <v>53.1</v>
      </c>
      <c r="K34" s="370">
        <v>29.3</v>
      </c>
      <c r="L34" s="370">
        <v>44</v>
      </c>
      <c r="M34" s="370">
        <v>0</v>
      </c>
      <c r="N34" s="368">
        <v>82.4</v>
      </c>
      <c r="O34" s="368">
        <v>53</v>
      </c>
      <c r="P34" s="368">
        <v>29.4</v>
      </c>
      <c r="Q34" s="369"/>
      <c r="R34" s="370">
        <v>81</v>
      </c>
      <c r="S34" s="369">
        <v>51</v>
      </c>
      <c r="T34" s="369">
        <v>2</v>
      </c>
      <c r="U34" s="369">
        <v>28</v>
      </c>
      <c r="V34" s="369">
        <v>1.4000000000000099</v>
      </c>
    </row>
    <row r="35" spans="1:22" s="350" customFormat="1" ht="20.100000000000001" customHeight="1">
      <c r="A35" s="462"/>
      <c r="B35" s="361" t="s">
        <v>183</v>
      </c>
      <c r="C35" s="362">
        <v>1621</v>
      </c>
      <c r="D35" s="363">
        <v>0.42</v>
      </c>
      <c r="E35" s="363">
        <v>0.57999999999999996</v>
      </c>
      <c r="F35" s="364">
        <v>0.75</v>
      </c>
      <c r="G35" s="364">
        <v>0</v>
      </c>
      <c r="H35" s="364">
        <v>0.25</v>
      </c>
      <c r="I35" s="370">
        <v>162.1</v>
      </c>
      <c r="J35" s="370">
        <v>68.099999999999994</v>
      </c>
      <c r="K35" s="370">
        <v>70.5</v>
      </c>
      <c r="L35" s="370">
        <v>0</v>
      </c>
      <c r="M35" s="370">
        <v>23.5</v>
      </c>
      <c r="N35" s="368">
        <v>138.6</v>
      </c>
      <c r="O35" s="368">
        <v>68</v>
      </c>
      <c r="P35" s="368">
        <v>70.599999999999994</v>
      </c>
      <c r="Q35" s="369"/>
      <c r="R35" s="370">
        <v>136</v>
      </c>
      <c r="S35" s="369">
        <v>66</v>
      </c>
      <c r="T35" s="369">
        <v>2</v>
      </c>
      <c r="U35" s="369">
        <v>68</v>
      </c>
      <c r="V35" s="369">
        <v>2.5999999999999899</v>
      </c>
    </row>
    <row r="36" spans="1:22" s="350" customFormat="1" ht="20.100000000000001" customHeight="1">
      <c r="A36" s="462"/>
      <c r="B36" s="361" t="s">
        <v>184</v>
      </c>
      <c r="C36" s="362">
        <v>1392</v>
      </c>
      <c r="D36" s="363">
        <v>0.42</v>
      </c>
      <c r="E36" s="363">
        <v>0.57999999999999996</v>
      </c>
      <c r="F36" s="364">
        <v>0.75</v>
      </c>
      <c r="G36" s="364">
        <v>0</v>
      </c>
      <c r="H36" s="364">
        <v>0.25</v>
      </c>
      <c r="I36" s="370">
        <v>139.19999999999999</v>
      </c>
      <c r="J36" s="370">
        <v>58.5</v>
      </c>
      <c r="K36" s="370">
        <v>60.6</v>
      </c>
      <c r="L36" s="370">
        <v>0</v>
      </c>
      <c r="M36" s="370">
        <v>20.100000000000001</v>
      </c>
      <c r="N36" s="368">
        <v>119.1</v>
      </c>
      <c r="O36" s="368">
        <v>59</v>
      </c>
      <c r="P36" s="368">
        <v>60.1</v>
      </c>
      <c r="Q36" s="369"/>
      <c r="R36" s="370">
        <v>120</v>
      </c>
      <c r="S36" s="369">
        <v>59</v>
      </c>
      <c r="T36" s="369">
        <v>0</v>
      </c>
      <c r="U36" s="369">
        <v>61</v>
      </c>
      <c r="V36" s="369">
        <v>-0.90000000000000602</v>
      </c>
    </row>
    <row r="37" spans="1:22" s="350" customFormat="1" ht="20.100000000000001" customHeight="1">
      <c r="A37" s="462"/>
      <c r="B37" s="361" t="s">
        <v>185</v>
      </c>
      <c r="C37" s="362">
        <v>307</v>
      </c>
      <c r="D37" s="363">
        <v>0.42</v>
      </c>
      <c r="E37" s="363">
        <v>0.57999999999999996</v>
      </c>
      <c r="F37" s="364">
        <v>0.7</v>
      </c>
      <c r="G37" s="364">
        <v>0</v>
      </c>
      <c r="H37" s="364">
        <v>0.3</v>
      </c>
      <c r="I37" s="370">
        <v>30.7</v>
      </c>
      <c r="J37" s="370">
        <v>12.9</v>
      </c>
      <c r="K37" s="370">
        <v>12.5</v>
      </c>
      <c r="L37" s="370">
        <v>0</v>
      </c>
      <c r="M37" s="370">
        <v>5.3</v>
      </c>
      <c r="N37" s="368">
        <v>25.4</v>
      </c>
      <c r="O37" s="368">
        <v>12.8</v>
      </c>
      <c r="P37" s="368">
        <v>12.6</v>
      </c>
      <c r="Q37" s="369"/>
      <c r="R37" s="370">
        <v>23.8</v>
      </c>
      <c r="S37" s="369">
        <v>11</v>
      </c>
      <c r="T37" s="369">
        <v>1.8</v>
      </c>
      <c r="U37" s="369">
        <v>11</v>
      </c>
      <c r="V37" s="369">
        <v>1.6</v>
      </c>
    </row>
    <row r="38" spans="1:22" s="350" customFormat="1" ht="20.100000000000001" customHeight="1">
      <c r="A38" s="462" t="s">
        <v>186</v>
      </c>
      <c r="B38" s="359" t="s">
        <v>187</v>
      </c>
      <c r="C38" s="164">
        <v>17937</v>
      </c>
      <c r="D38" s="164"/>
      <c r="E38" s="164"/>
      <c r="F38" s="164"/>
      <c r="G38" s="164"/>
      <c r="H38" s="164"/>
      <c r="I38" s="368">
        <v>1793.7</v>
      </c>
      <c r="J38" s="368">
        <v>753.4</v>
      </c>
      <c r="K38" s="368">
        <v>698.2</v>
      </c>
      <c r="L38" s="368">
        <v>142.1</v>
      </c>
      <c r="M38" s="368">
        <v>200</v>
      </c>
      <c r="N38" s="368">
        <v>1451.6</v>
      </c>
      <c r="O38" s="368">
        <v>757.4</v>
      </c>
      <c r="P38" s="368">
        <v>694.2</v>
      </c>
      <c r="Q38" s="368">
        <v>34.1</v>
      </c>
      <c r="R38" s="368">
        <v>1458.5</v>
      </c>
      <c r="S38" s="368">
        <v>717</v>
      </c>
      <c r="T38" s="368">
        <v>74.5</v>
      </c>
      <c r="U38" s="368">
        <v>667</v>
      </c>
      <c r="V38" s="368">
        <v>27.200000000000099</v>
      </c>
    </row>
    <row r="39" spans="1:22" s="350" customFormat="1" ht="24" customHeight="1">
      <c r="A39" s="462"/>
      <c r="B39" s="361" t="s">
        <v>349</v>
      </c>
      <c r="C39" s="164">
        <v>4082</v>
      </c>
      <c r="D39" s="164"/>
      <c r="E39" s="164"/>
      <c r="F39" s="164"/>
      <c r="G39" s="164"/>
      <c r="H39" s="164"/>
      <c r="I39" s="368">
        <v>408.2</v>
      </c>
      <c r="J39" s="368">
        <v>171.5</v>
      </c>
      <c r="K39" s="368">
        <v>94.6</v>
      </c>
      <c r="L39" s="368">
        <v>142.1</v>
      </c>
      <c r="M39" s="368">
        <v>0</v>
      </c>
      <c r="N39" s="368">
        <v>266.10000000000002</v>
      </c>
      <c r="O39" s="368">
        <v>170.9</v>
      </c>
      <c r="P39" s="368">
        <v>95.2</v>
      </c>
      <c r="Q39" s="368">
        <v>0</v>
      </c>
      <c r="R39" s="368">
        <v>258.89999999999998</v>
      </c>
      <c r="S39" s="368">
        <v>158</v>
      </c>
      <c r="T39" s="368">
        <v>12.9</v>
      </c>
      <c r="U39" s="368">
        <v>88</v>
      </c>
      <c r="V39" s="368">
        <v>7.2</v>
      </c>
    </row>
    <row r="40" spans="1:22" s="350" customFormat="1" ht="20.100000000000001" customHeight="1">
      <c r="A40" s="462"/>
      <c r="B40" s="361" t="s">
        <v>188</v>
      </c>
      <c r="C40" s="362">
        <v>0</v>
      </c>
      <c r="D40" s="363">
        <v>0.42</v>
      </c>
      <c r="E40" s="363">
        <v>0.57999999999999996</v>
      </c>
      <c r="F40" s="364">
        <v>0</v>
      </c>
      <c r="G40" s="364">
        <v>1</v>
      </c>
      <c r="H40" s="364">
        <v>0</v>
      </c>
      <c r="I40" s="370">
        <v>0</v>
      </c>
      <c r="J40" s="370">
        <v>0</v>
      </c>
      <c r="K40" s="370">
        <v>0</v>
      </c>
      <c r="L40" s="370">
        <v>0</v>
      </c>
      <c r="M40" s="370">
        <v>0</v>
      </c>
      <c r="N40" s="368">
        <v>0</v>
      </c>
      <c r="O40" s="368">
        <v>0</v>
      </c>
      <c r="P40" s="368">
        <v>0</v>
      </c>
      <c r="Q40" s="369"/>
      <c r="R40" s="370">
        <v>0</v>
      </c>
      <c r="S40" s="369">
        <v>0</v>
      </c>
      <c r="T40" s="369">
        <v>0</v>
      </c>
      <c r="U40" s="369">
        <v>0</v>
      </c>
      <c r="V40" s="369">
        <v>0</v>
      </c>
    </row>
    <row r="41" spans="1:22" s="350" customFormat="1" ht="20.100000000000001" customHeight="1">
      <c r="A41" s="462"/>
      <c r="B41" s="361" t="s">
        <v>189</v>
      </c>
      <c r="C41" s="362">
        <v>225</v>
      </c>
      <c r="D41" s="363">
        <v>0.42</v>
      </c>
      <c r="E41" s="363">
        <v>0.57999999999999996</v>
      </c>
      <c r="F41" s="364">
        <v>0.4</v>
      </c>
      <c r="G41" s="364">
        <v>0.6</v>
      </c>
      <c r="H41" s="364">
        <v>0</v>
      </c>
      <c r="I41" s="370">
        <v>22.5</v>
      </c>
      <c r="J41" s="370">
        <v>9.5</v>
      </c>
      <c r="K41" s="370">
        <v>5.2</v>
      </c>
      <c r="L41" s="370">
        <v>7.8</v>
      </c>
      <c r="M41" s="370">
        <v>0</v>
      </c>
      <c r="N41" s="368">
        <v>14.7</v>
      </c>
      <c r="O41" s="368">
        <v>9.5</v>
      </c>
      <c r="P41" s="368">
        <v>5.2</v>
      </c>
      <c r="Q41" s="369"/>
      <c r="R41" s="370">
        <v>14.5</v>
      </c>
      <c r="S41" s="369">
        <v>9</v>
      </c>
      <c r="T41" s="369">
        <v>0.5</v>
      </c>
      <c r="U41" s="369">
        <v>5</v>
      </c>
      <c r="V41" s="369">
        <v>0.19999999999999901</v>
      </c>
    </row>
    <row r="42" spans="1:22" s="350" customFormat="1" ht="20.100000000000001" customHeight="1">
      <c r="A42" s="462"/>
      <c r="B42" s="361" t="s">
        <v>190</v>
      </c>
      <c r="C42" s="362">
        <v>738</v>
      </c>
      <c r="D42" s="363">
        <v>0.42</v>
      </c>
      <c r="E42" s="363">
        <v>0.57999999999999996</v>
      </c>
      <c r="F42" s="364">
        <v>0.4</v>
      </c>
      <c r="G42" s="364">
        <v>0.6</v>
      </c>
      <c r="H42" s="364">
        <v>0</v>
      </c>
      <c r="I42" s="370">
        <v>73.8</v>
      </c>
      <c r="J42" s="370">
        <v>31</v>
      </c>
      <c r="K42" s="370">
        <v>17.100000000000001</v>
      </c>
      <c r="L42" s="370">
        <v>25.7</v>
      </c>
      <c r="M42" s="370">
        <v>0</v>
      </c>
      <c r="N42" s="368">
        <v>48.1</v>
      </c>
      <c r="O42" s="368">
        <v>31</v>
      </c>
      <c r="P42" s="368">
        <v>17.100000000000001</v>
      </c>
      <c r="Q42" s="369"/>
      <c r="R42" s="370">
        <v>48</v>
      </c>
      <c r="S42" s="369">
        <v>30</v>
      </c>
      <c r="T42" s="369">
        <v>1</v>
      </c>
      <c r="U42" s="369">
        <v>17</v>
      </c>
      <c r="V42" s="369">
        <v>0.100000000000001</v>
      </c>
    </row>
    <row r="43" spans="1:22" s="350" customFormat="1" ht="20.100000000000001" customHeight="1">
      <c r="A43" s="462"/>
      <c r="B43" s="361" t="s">
        <v>191</v>
      </c>
      <c r="C43" s="362">
        <v>696</v>
      </c>
      <c r="D43" s="363">
        <v>0.42</v>
      </c>
      <c r="E43" s="363">
        <v>0.57999999999999996</v>
      </c>
      <c r="F43" s="364">
        <v>0.4</v>
      </c>
      <c r="G43" s="364">
        <v>0.6</v>
      </c>
      <c r="H43" s="364">
        <v>0</v>
      </c>
      <c r="I43" s="370">
        <v>69.599999999999994</v>
      </c>
      <c r="J43" s="370">
        <v>29.2</v>
      </c>
      <c r="K43" s="370">
        <v>16.100000000000001</v>
      </c>
      <c r="L43" s="370">
        <v>24.2</v>
      </c>
      <c r="M43" s="370">
        <v>0.1</v>
      </c>
      <c r="N43" s="368">
        <v>45.3</v>
      </c>
      <c r="O43" s="368">
        <v>29.1</v>
      </c>
      <c r="P43" s="368">
        <v>16.2</v>
      </c>
      <c r="Q43" s="369"/>
      <c r="R43" s="370">
        <v>44.1</v>
      </c>
      <c r="S43" s="369">
        <v>28</v>
      </c>
      <c r="T43" s="369">
        <v>1.1000000000000001</v>
      </c>
      <c r="U43" s="369">
        <v>15</v>
      </c>
      <c r="V43" s="369">
        <v>1.2</v>
      </c>
    </row>
    <row r="44" spans="1:22" s="350" customFormat="1" ht="20.100000000000001" customHeight="1">
      <c r="A44" s="462"/>
      <c r="B44" s="361" t="s">
        <v>192</v>
      </c>
      <c r="C44" s="362">
        <v>628</v>
      </c>
      <c r="D44" s="363">
        <v>0.42</v>
      </c>
      <c r="E44" s="363">
        <v>0.57999999999999996</v>
      </c>
      <c r="F44" s="364">
        <v>0.4</v>
      </c>
      <c r="G44" s="364">
        <v>0.6</v>
      </c>
      <c r="H44" s="364">
        <v>0</v>
      </c>
      <c r="I44" s="370">
        <v>62.8</v>
      </c>
      <c r="J44" s="370">
        <v>26.4</v>
      </c>
      <c r="K44" s="370">
        <v>14.6</v>
      </c>
      <c r="L44" s="370">
        <v>21.9</v>
      </c>
      <c r="M44" s="370">
        <v>-0.1</v>
      </c>
      <c r="N44" s="368">
        <v>41</v>
      </c>
      <c r="O44" s="368">
        <v>26.3</v>
      </c>
      <c r="P44" s="368">
        <v>14.7</v>
      </c>
      <c r="Q44" s="369"/>
      <c r="R44" s="370">
        <v>40.299999999999997</v>
      </c>
      <c r="S44" s="369">
        <v>24</v>
      </c>
      <c r="T44" s="369">
        <v>2.2999999999999998</v>
      </c>
      <c r="U44" s="369">
        <v>14</v>
      </c>
      <c r="V44" s="369">
        <v>0.70000000000000295</v>
      </c>
    </row>
    <row r="45" spans="1:22" s="350" customFormat="1" ht="20.100000000000001" customHeight="1">
      <c r="A45" s="462"/>
      <c r="B45" s="361" t="s">
        <v>193</v>
      </c>
      <c r="C45" s="362">
        <v>1795</v>
      </c>
      <c r="D45" s="363">
        <v>0.42</v>
      </c>
      <c r="E45" s="363">
        <v>0.57999999999999996</v>
      </c>
      <c r="F45" s="364">
        <v>0.4</v>
      </c>
      <c r="G45" s="364">
        <v>0.6</v>
      </c>
      <c r="H45" s="364">
        <v>0</v>
      </c>
      <c r="I45" s="370">
        <v>179.5</v>
      </c>
      <c r="J45" s="370">
        <v>75.400000000000006</v>
      </c>
      <c r="K45" s="370">
        <v>41.6</v>
      </c>
      <c r="L45" s="370">
        <v>62.5</v>
      </c>
      <c r="M45" s="370">
        <v>0</v>
      </c>
      <c r="N45" s="368">
        <v>117</v>
      </c>
      <c r="O45" s="368">
        <v>75</v>
      </c>
      <c r="P45" s="368">
        <v>42</v>
      </c>
      <c r="Q45" s="369"/>
      <c r="R45" s="370">
        <v>112</v>
      </c>
      <c r="S45" s="369">
        <v>67</v>
      </c>
      <c r="T45" s="369">
        <v>8</v>
      </c>
      <c r="U45" s="369">
        <v>37</v>
      </c>
      <c r="V45" s="369">
        <v>5</v>
      </c>
    </row>
    <row r="46" spans="1:22" s="350" customFormat="1" ht="20.100000000000001" customHeight="1">
      <c r="A46" s="462"/>
      <c r="B46" s="361" t="s">
        <v>194</v>
      </c>
      <c r="C46" s="362">
        <v>1859</v>
      </c>
      <c r="D46" s="363">
        <v>0.42</v>
      </c>
      <c r="E46" s="363">
        <v>0.57999999999999996</v>
      </c>
      <c r="F46" s="364">
        <v>0.75</v>
      </c>
      <c r="G46" s="364">
        <v>0</v>
      </c>
      <c r="H46" s="364">
        <v>0.25</v>
      </c>
      <c r="I46" s="370">
        <v>185.9</v>
      </c>
      <c r="J46" s="370">
        <v>78.099999999999994</v>
      </c>
      <c r="K46" s="370">
        <v>80.900000000000006</v>
      </c>
      <c r="L46" s="370">
        <v>0</v>
      </c>
      <c r="M46" s="370">
        <v>26.9</v>
      </c>
      <c r="N46" s="368">
        <v>159</v>
      </c>
      <c r="O46" s="368">
        <v>77.599999999999994</v>
      </c>
      <c r="P46" s="368">
        <v>81.400000000000006</v>
      </c>
      <c r="Q46" s="369"/>
      <c r="R46" s="370">
        <v>147.6</v>
      </c>
      <c r="S46" s="369">
        <v>68</v>
      </c>
      <c r="T46" s="369">
        <v>9.6</v>
      </c>
      <c r="U46" s="369">
        <v>70</v>
      </c>
      <c r="V46" s="369">
        <v>11.4</v>
      </c>
    </row>
    <row r="47" spans="1:22" s="350" customFormat="1" ht="20.100000000000001" customHeight="1">
      <c r="A47" s="462"/>
      <c r="B47" s="361" t="s">
        <v>195</v>
      </c>
      <c r="C47" s="362">
        <v>1562</v>
      </c>
      <c r="D47" s="363">
        <v>0.42</v>
      </c>
      <c r="E47" s="363">
        <v>0.57999999999999996</v>
      </c>
      <c r="F47" s="364">
        <v>0.75</v>
      </c>
      <c r="G47" s="364">
        <v>0</v>
      </c>
      <c r="H47" s="364">
        <v>0.25</v>
      </c>
      <c r="I47" s="370">
        <v>156.19999999999999</v>
      </c>
      <c r="J47" s="370">
        <v>65.599999999999994</v>
      </c>
      <c r="K47" s="370">
        <v>67.900000000000006</v>
      </c>
      <c r="L47" s="370">
        <v>0</v>
      </c>
      <c r="M47" s="370">
        <v>22.7</v>
      </c>
      <c r="N47" s="368">
        <v>133.5</v>
      </c>
      <c r="O47" s="368">
        <v>72</v>
      </c>
      <c r="P47" s="368">
        <v>61.5</v>
      </c>
      <c r="Q47" s="369"/>
      <c r="R47" s="370">
        <v>147</v>
      </c>
      <c r="S47" s="369">
        <v>72</v>
      </c>
      <c r="T47" s="369">
        <v>0</v>
      </c>
      <c r="U47" s="369">
        <v>75</v>
      </c>
      <c r="V47" s="369">
        <v>-13.5</v>
      </c>
    </row>
    <row r="48" spans="1:22" s="350" customFormat="1" ht="20.100000000000001" customHeight="1">
      <c r="A48" s="462"/>
      <c r="B48" s="361" t="s">
        <v>196</v>
      </c>
      <c r="C48" s="362">
        <v>619</v>
      </c>
      <c r="D48" s="363">
        <v>0.42</v>
      </c>
      <c r="E48" s="363">
        <v>0.57999999999999996</v>
      </c>
      <c r="F48" s="364">
        <v>0.7</v>
      </c>
      <c r="G48" s="364">
        <v>0</v>
      </c>
      <c r="H48" s="364">
        <v>0.3</v>
      </c>
      <c r="I48" s="370">
        <v>61.9</v>
      </c>
      <c r="J48" s="370">
        <v>26</v>
      </c>
      <c r="K48" s="370">
        <v>25.1</v>
      </c>
      <c r="L48" s="370">
        <v>0</v>
      </c>
      <c r="M48" s="370">
        <v>10.8</v>
      </c>
      <c r="N48" s="368">
        <v>51.1</v>
      </c>
      <c r="O48" s="368">
        <v>26</v>
      </c>
      <c r="P48" s="368">
        <v>25.1</v>
      </c>
      <c r="Q48" s="369"/>
      <c r="R48" s="370">
        <v>51</v>
      </c>
      <c r="S48" s="369">
        <v>26</v>
      </c>
      <c r="T48" s="369">
        <v>0</v>
      </c>
      <c r="U48" s="369">
        <v>25</v>
      </c>
      <c r="V48" s="369">
        <v>0.100000000000001</v>
      </c>
    </row>
    <row r="49" spans="1:22" s="350" customFormat="1" ht="20.100000000000001" customHeight="1">
      <c r="A49" s="462"/>
      <c r="B49" s="361" t="s">
        <v>197</v>
      </c>
      <c r="C49" s="362">
        <v>1136</v>
      </c>
      <c r="D49" s="363">
        <v>0.42</v>
      </c>
      <c r="E49" s="363">
        <v>0.57999999999999996</v>
      </c>
      <c r="F49" s="364">
        <v>0.7</v>
      </c>
      <c r="G49" s="364">
        <v>0</v>
      </c>
      <c r="H49" s="364">
        <v>0.3</v>
      </c>
      <c r="I49" s="370">
        <v>113.6</v>
      </c>
      <c r="J49" s="370">
        <v>47.7</v>
      </c>
      <c r="K49" s="370">
        <v>46.1</v>
      </c>
      <c r="L49" s="370">
        <v>0</v>
      </c>
      <c r="M49" s="370">
        <v>19.8</v>
      </c>
      <c r="N49" s="368">
        <v>93.8</v>
      </c>
      <c r="O49" s="368">
        <v>49</v>
      </c>
      <c r="P49" s="368">
        <v>44.8</v>
      </c>
      <c r="Q49" s="369"/>
      <c r="R49" s="370">
        <v>96</v>
      </c>
      <c r="S49" s="369">
        <v>49</v>
      </c>
      <c r="T49" s="369">
        <v>0</v>
      </c>
      <c r="U49" s="369">
        <v>47</v>
      </c>
      <c r="V49" s="369">
        <v>-2.19999999999999</v>
      </c>
    </row>
    <row r="50" spans="1:22" s="350" customFormat="1" ht="20.100000000000001" customHeight="1">
      <c r="A50" s="462"/>
      <c r="B50" s="361" t="s">
        <v>198</v>
      </c>
      <c r="C50" s="362">
        <v>1770</v>
      </c>
      <c r="D50" s="363">
        <v>0.42</v>
      </c>
      <c r="E50" s="363">
        <v>0.57999999999999996</v>
      </c>
      <c r="F50" s="364">
        <v>0.7</v>
      </c>
      <c r="G50" s="364">
        <v>0</v>
      </c>
      <c r="H50" s="364">
        <v>0.3</v>
      </c>
      <c r="I50" s="370">
        <v>177</v>
      </c>
      <c r="J50" s="370">
        <v>74.3</v>
      </c>
      <c r="K50" s="370">
        <v>71.900000000000006</v>
      </c>
      <c r="L50" s="370">
        <v>0</v>
      </c>
      <c r="M50" s="370">
        <v>30.8</v>
      </c>
      <c r="N50" s="368">
        <v>146.19999999999999</v>
      </c>
      <c r="O50" s="368">
        <v>74.099999999999994</v>
      </c>
      <c r="P50" s="368">
        <v>72.099999999999994</v>
      </c>
      <c r="Q50" s="369"/>
      <c r="R50" s="370">
        <v>142.1</v>
      </c>
      <c r="S50" s="369">
        <v>70</v>
      </c>
      <c r="T50" s="369">
        <v>4.0999999999999996</v>
      </c>
      <c r="U50" s="369">
        <v>68</v>
      </c>
      <c r="V50" s="369">
        <v>4.0999999999999899</v>
      </c>
    </row>
    <row r="51" spans="1:22" s="350" customFormat="1" ht="20.100000000000001" customHeight="1">
      <c r="A51" s="462"/>
      <c r="B51" s="361" t="s">
        <v>199</v>
      </c>
      <c r="C51" s="362">
        <v>3876</v>
      </c>
      <c r="D51" s="363">
        <v>0.42</v>
      </c>
      <c r="E51" s="363">
        <v>0.57999999999999996</v>
      </c>
      <c r="F51" s="364">
        <v>0.8</v>
      </c>
      <c r="G51" s="364">
        <v>0</v>
      </c>
      <c r="H51" s="364">
        <v>0.2</v>
      </c>
      <c r="I51" s="370">
        <v>387.6</v>
      </c>
      <c r="J51" s="370">
        <v>162.80000000000001</v>
      </c>
      <c r="K51" s="370">
        <v>179.8</v>
      </c>
      <c r="L51" s="370">
        <v>0</v>
      </c>
      <c r="M51" s="370">
        <v>45</v>
      </c>
      <c r="N51" s="368">
        <v>342.6</v>
      </c>
      <c r="O51" s="368">
        <v>160.6</v>
      </c>
      <c r="P51" s="368">
        <v>182</v>
      </c>
      <c r="Q51" s="369">
        <v>34.1</v>
      </c>
      <c r="R51" s="370">
        <v>359.7</v>
      </c>
      <c r="S51" s="369">
        <v>150</v>
      </c>
      <c r="T51" s="369">
        <v>44.7</v>
      </c>
      <c r="U51" s="369">
        <v>165</v>
      </c>
      <c r="V51" s="369">
        <v>17.000000000000099</v>
      </c>
    </row>
    <row r="52" spans="1:22" s="350" customFormat="1" ht="20.100000000000001" customHeight="1">
      <c r="A52" s="462"/>
      <c r="B52" s="361" t="s">
        <v>200</v>
      </c>
      <c r="C52" s="362">
        <v>3033</v>
      </c>
      <c r="D52" s="363">
        <v>0.42</v>
      </c>
      <c r="E52" s="363">
        <v>0.57999999999999996</v>
      </c>
      <c r="F52" s="364">
        <v>0.75</v>
      </c>
      <c r="G52" s="364">
        <v>0</v>
      </c>
      <c r="H52" s="364">
        <v>0.25</v>
      </c>
      <c r="I52" s="370">
        <v>303.3</v>
      </c>
      <c r="J52" s="370">
        <v>127.4</v>
      </c>
      <c r="K52" s="370">
        <v>131.9</v>
      </c>
      <c r="L52" s="370">
        <v>0</v>
      </c>
      <c r="M52" s="370">
        <v>44</v>
      </c>
      <c r="N52" s="368">
        <v>259.3</v>
      </c>
      <c r="O52" s="368">
        <v>127.2</v>
      </c>
      <c r="P52" s="368">
        <v>132.1</v>
      </c>
      <c r="Q52" s="369"/>
      <c r="R52" s="370">
        <v>256.2</v>
      </c>
      <c r="S52" s="369">
        <v>124</v>
      </c>
      <c r="T52" s="369">
        <v>3.2</v>
      </c>
      <c r="U52" s="369">
        <v>129</v>
      </c>
      <c r="V52" s="369">
        <v>3.1000000000000201</v>
      </c>
    </row>
    <row r="53" spans="1:22" s="350" customFormat="1" ht="20.100000000000001" customHeight="1">
      <c r="A53" s="462" t="s">
        <v>201</v>
      </c>
      <c r="B53" s="359" t="s">
        <v>202</v>
      </c>
      <c r="C53" s="164">
        <v>24501</v>
      </c>
      <c r="D53" s="164"/>
      <c r="E53" s="164"/>
      <c r="F53" s="164"/>
      <c r="G53" s="164"/>
      <c r="H53" s="164"/>
      <c r="I53" s="368">
        <v>2450.1</v>
      </c>
      <c r="J53" s="368">
        <v>1029.2</v>
      </c>
      <c r="K53" s="368">
        <v>1076.3</v>
      </c>
      <c r="L53" s="368">
        <v>81.8</v>
      </c>
      <c r="M53" s="368">
        <v>262.8</v>
      </c>
      <c r="N53" s="368">
        <v>2105.5</v>
      </c>
      <c r="O53" s="368">
        <v>1020.4</v>
      </c>
      <c r="P53" s="368">
        <v>1085.0999999999999</v>
      </c>
      <c r="Q53" s="368">
        <v>178.7</v>
      </c>
      <c r="R53" s="368">
        <v>2262.1</v>
      </c>
      <c r="S53" s="368">
        <v>1017</v>
      </c>
      <c r="T53" s="368">
        <v>182.1</v>
      </c>
      <c r="U53" s="368">
        <v>1063</v>
      </c>
      <c r="V53" s="368">
        <v>22.099999999999898</v>
      </c>
    </row>
    <row r="54" spans="1:22" s="350" customFormat="1" ht="27.95" customHeight="1">
      <c r="A54" s="462"/>
      <c r="B54" s="361" t="s">
        <v>350</v>
      </c>
      <c r="C54" s="164">
        <v>2300</v>
      </c>
      <c r="D54" s="164"/>
      <c r="E54" s="164"/>
      <c r="F54" s="164"/>
      <c r="G54" s="164"/>
      <c r="H54" s="164"/>
      <c r="I54" s="368">
        <v>230</v>
      </c>
      <c r="J54" s="368">
        <v>96.7</v>
      </c>
      <c r="K54" s="368">
        <v>51.6</v>
      </c>
      <c r="L54" s="368">
        <v>81.8</v>
      </c>
      <c r="M54" s="368">
        <v>-0.1</v>
      </c>
      <c r="N54" s="368">
        <v>148.30000000000001</v>
      </c>
      <c r="O54" s="368">
        <v>96.5</v>
      </c>
      <c r="P54" s="368">
        <v>51.8</v>
      </c>
      <c r="Q54" s="368">
        <v>0</v>
      </c>
      <c r="R54" s="368">
        <v>145.5</v>
      </c>
      <c r="S54" s="368">
        <v>93</v>
      </c>
      <c r="T54" s="368">
        <v>3.5</v>
      </c>
      <c r="U54" s="368">
        <v>49</v>
      </c>
      <c r="V54" s="368">
        <v>2.7999999999999901</v>
      </c>
    </row>
    <row r="55" spans="1:22" s="350" customFormat="1" ht="20.100000000000001" customHeight="1">
      <c r="A55" s="462"/>
      <c r="B55" s="361" t="s">
        <v>203</v>
      </c>
      <c r="C55" s="362">
        <v>78</v>
      </c>
      <c r="D55" s="363">
        <v>0.42</v>
      </c>
      <c r="E55" s="363">
        <v>0.57999999999999996</v>
      </c>
      <c r="F55" s="364">
        <v>0</v>
      </c>
      <c r="G55" s="364">
        <v>1</v>
      </c>
      <c r="H55" s="364">
        <v>0</v>
      </c>
      <c r="I55" s="370">
        <v>7.8</v>
      </c>
      <c r="J55" s="370">
        <v>3.3</v>
      </c>
      <c r="K55" s="370">
        <v>0</v>
      </c>
      <c r="L55" s="370">
        <v>4.5</v>
      </c>
      <c r="M55" s="370">
        <v>0</v>
      </c>
      <c r="N55" s="368">
        <v>3.3</v>
      </c>
      <c r="O55" s="368">
        <v>3.3</v>
      </c>
      <c r="P55" s="368">
        <v>0</v>
      </c>
      <c r="Q55" s="369"/>
      <c r="R55" s="370">
        <v>3.3</v>
      </c>
      <c r="S55" s="369">
        <v>3</v>
      </c>
      <c r="T55" s="369">
        <v>0.3</v>
      </c>
      <c r="U55" s="369">
        <v>0</v>
      </c>
      <c r="V55" s="369">
        <v>0</v>
      </c>
    </row>
    <row r="56" spans="1:22" s="350" customFormat="1" ht="20.100000000000001" customHeight="1">
      <c r="A56" s="462"/>
      <c r="B56" s="361" t="s">
        <v>204</v>
      </c>
      <c r="C56" s="362">
        <v>887</v>
      </c>
      <c r="D56" s="363">
        <v>0.42</v>
      </c>
      <c r="E56" s="363">
        <v>0.57999999999999996</v>
      </c>
      <c r="F56" s="364">
        <v>0.4</v>
      </c>
      <c r="G56" s="364">
        <v>0.6</v>
      </c>
      <c r="H56" s="364">
        <v>0</v>
      </c>
      <c r="I56" s="370">
        <v>88.7</v>
      </c>
      <c r="J56" s="370">
        <v>37.299999999999997</v>
      </c>
      <c r="K56" s="370">
        <v>20.6</v>
      </c>
      <c r="L56" s="370">
        <v>30.9</v>
      </c>
      <c r="M56" s="370">
        <v>-0.1</v>
      </c>
      <c r="N56" s="368">
        <v>57.9</v>
      </c>
      <c r="O56" s="368">
        <v>37.200000000000003</v>
      </c>
      <c r="P56" s="368">
        <v>20.7</v>
      </c>
      <c r="Q56" s="369"/>
      <c r="R56" s="370">
        <v>57.2</v>
      </c>
      <c r="S56" s="369">
        <v>36</v>
      </c>
      <c r="T56" s="369">
        <v>1.2</v>
      </c>
      <c r="U56" s="369">
        <v>20</v>
      </c>
      <c r="V56" s="369">
        <v>0.69999999999999596</v>
      </c>
    </row>
    <row r="57" spans="1:22" s="350" customFormat="1" ht="20.100000000000001" customHeight="1">
      <c r="A57" s="462"/>
      <c r="B57" s="361" t="s">
        <v>205</v>
      </c>
      <c r="C57" s="362">
        <v>897</v>
      </c>
      <c r="D57" s="363">
        <v>0.42</v>
      </c>
      <c r="E57" s="363">
        <v>0.57999999999999996</v>
      </c>
      <c r="F57" s="364">
        <v>0.4</v>
      </c>
      <c r="G57" s="364">
        <v>0.6</v>
      </c>
      <c r="H57" s="364">
        <v>0</v>
      </c>
      <c r="I57" s="370">
        <v>89.7</v>
      </c>
      <c r="J57" s="370">
        <v>37.700000000000003</v>
      </c>
      <c r="K57" s="370">
        <v>20.8</v>
      </c>
      <c r="L57" s="370">
        <v>31.2</v>
      </c>
      <c r="M57" s="370">
        <v>0</v>
      </c>
      <c r="N57" s="368">
        <v>58.5</v>
      </c>
      <c r="O57" s="368">
        <v>37.700000000000003</v>
      </c>
      <c r="P57" s="368">
        <v>20.8</v>
      </c>
      <c r="Q57" s="369"/>
      <c r="R57" s="370">
        <v>57.7</v>
      </c>
      <c r="S57" s="369">
        <v>37</v>
      </c>
      <c r="T57" s="369">
        <v>0.7</v>
      </c>
      <c r="U57" s="369">
        <v>20</v>
      </c>
      <c r="V57" s="369">
        <v>0.79999999999999705</v>
      </c>
    </row>
    <row r="58" spans="1:22" s="350" customFormat="1" ht="20.100000000000001" customHeight="1">
      <c r="A58" s="462"/>
      <c r="B58" s="361" t="s">
        <v>206</v>
      </c>
      <c r="C58" s="362">
        <v>438</v>
      </c>
      <c r="D58" s="363">
        <v>0.42</v>
      </c>
      <c r="E58" s="363">
        <v>0.57999999999999996</v>
      </c>
      <c r="F58" s="364">
        <v>0.4</v>
      </c>
      <c r="G58" s="364">
        <v>0.6</v>
      </c>
      <c r="H58" s="364">
        <v>0</v>
      </c>
      <c r="I58" s="370">
        <v>43.8</v>
      </c>
      <c r="J58" s="370">
        <v>18.399999999999999</v>
      </c>
      <c r="K58" s="370">
        <v>10.199999999999999</v>
      </c>
      <c r="L58" s="370">
        <v>15.2</v>
      </c>
      <c r="M58" s="370">
        <v>0</v>
      </c>
      <c r="N58" s="368">
        <v>28.6</v>
      </c>
      <c r="O58" s="368">
        <v>18.3</v>
      </c>
      <c r="P58" s="368">
        <v>10.3</v>
      </c>
      <c r="Q58" s="369"/>
      <c r="R58" s="370">
        <v>27.3</v>
      </c>
      <c r="S58" s="369">
        <v>17</v>
      </c>
      <c r="T58" s="369">
        <v>1.3</v>
      </c>
      <c r="U58" s="369">
        <v>9</v>
      </c>
      <c r="V58" s="369">
        <v>1.3</v>
      </c>
    </row>
    <row r="59" spans="1:22" s="350" customFormat="1" ht="20.100000000000001" customHeight="1">
      <c r="A59" s="462"/>
      <c r="B59" s="361" t="s">
        <v>207</v>
      </c>
      <c r="C59" s="362">
        <v>1875</v>
      </c>
      <c r="D59" s="363">
        <v>0.42</v>
      </c>
      <c r="E59" s="363">
        <v>0.57999999999999996</v>
      </c>
      <c r="F59" s="364">
        <v>0.75</v>
      </c>
      <c r="G59" s="364">
        <v>0</v>
      </c>
      <c r="H59" s="364">
        <v>0.25</v>
      </c>
      <c r="I59" s="370">
        <v>187.5</v>
      </c>
      <c r="J59" s="370">
        <v>78.8</v>
      </c>
      <c r="K59" s="370">
        <v>81.599999999999994</v>
      </c>
      <c r="L59" s="370">
        <v>0</v>
      </c>
      <c r="M59" s="370">
        <v>27.1</v>
      </c>
      <c r="N59" s="368">
        <v>160.4</v>
      </c>
      <c r="O59" s="368">
        <v>78.599999999999994</v>
      </c>
      <c r="P59" s="368">
        <v>81.8</v>
      </c>
      <c r="Q59" s="369"/>
      <c r="R59" s="370">
        <v>155.6</v>
      </c>
      <c r="S59" s="369">
        <v>75</v>
      </c>
      <c r="T59" s="369">
        <v>3.6</v>
      </c>
      <c r="U59" s="369">
        <v>77</v>
      </c>
      <c r="V59" s="369">
        <v>4.7999999999999803</v>
      </c>
    </row>
    <row r="60" spans="1:22" s="350" customFormat="1" ht="20.100000000000001" customHeight="1">
      <c r="A60" s="462"/>
      <c r="B60" s="361" t="s">
        <v>208</v>
      </c>
      <c r="C60" s="362">
        <v>2732</v>
      </c>
      <c r="D60" s="363">
        <v>0.42</v>
      </c>
      <c r="E60" s="363">
        <v>0.57999999999999996</v>
      </c>
      <c r="F60" s="364">
        <v>0.8</v>
      </c>
      <c r="G60" s="364">
        <v>0</v>
      </c>
      <c r="H60" s="364">
        <v>0.2</v>
      </c>
      <c r="I60" s="370">
        <v>273.2</v>
      </c>
      <c r="J60" s="370">
        <v>114.7</v>
      </c>
      <c r="K60" s="370">
        <v>126.8</v>
      </c>
      <c r="L60" s="370">
        <v>0</v>
      </c>
      <c r="M60" s="370">
        <v>31.7</v>
      </c>
      <c r="N60" s="368">
        <v>241.5</v>
      </c>
      <c r="O60" s="368">
        <v>113.9</v>
      </c>
      <c r="P60" s="368">
        <v>127.6</v>
      </c>
      <c r="Q60" s="369">
        <v>24</v>
      </c>
      <c r="R60" s="370">
        <v>270.89999999999998</v>
      </c>
      <c r="S60" s="369">
        <v>121</v>
      </c>
      <c r="T60" s="369">
        <v>16.899999999999999</v>
      </c>
      <c r="U60" s="369">
        <v>133</v>
      </c>
      <c r="V60" s="369">
        <v>-5.3999999999999799</v>
      </c>
    </row>
    <row r="61" spans="1:22" s="350" customFormat="1" ht="20.100000000000001" customHeight="1">
      <c r="A61" s="462"/>
      <c r="B61" s="361" t="s">
        <v>209</v>
      </c>
      <c r="C61" s="362">
        <v>4440</v>
      </c>
      <c r="D61" s="363">
        <v>0.42</v>
      </c>
      <c r="E61" s="363">
        <v>0.57999999999999996</v>
      </c>
      <c r="F61" s="364">
        <v>0.8</v>
      </c>
      <c r="G61" s="364">
        <v>0</v>
      </c>
      <c r="H61" s="364">
        <v>0.2</v>
      </c>
      <c r="I61" s="370">
        <v>444</v>
      </c>
      <c r="J61" s="370">
        <v>186.5</v>
      </c>
      <c r="K61" s="370">
        <v>206</v>
      </c>
      <c r="L61" s="370">
        <v>0</v>
      </c>
      <c r="M61" s="370">
        <v>51.5</v>
      </c>
      <c r="N61" s="368">
        <v>392.5</v>
      </c>
      <c r="O61" s="368">
        <v>184.6</v>
      </c>
      <c r="P61" s="368">
        <v>207.9</v>
      </c>
      <c r="Q61" s="369">
        <v>39</v>
      </c>
      <c r="R61" s="370">
        <v>426.6</v>
      </c>
      <c r="S61" s="369">
        <v>184</v>
      </c>
      <c r="T61" s="369">
        <v>39.6</v>
      </c>
      <c r="U61" s="369">
        <v>203</v>
      </c>
      <c r="V61" s="369">
        <v>4.8999999999999799</v>
      </c>
    </row>
    <row r="62" spans="1:22" s="350" customFormat="1" ht="20.100000000000001" customHeight="1">
      <c r="A62" s="462"/>
      <c r="B62" s="361" t="s">
        <v>210</v>
      </c>
      <c r="C62" s="362">
        <v>2942</v>
      </c>
      <c r="D62" s="363">
        <v>0.42</v>
      </c>
      <c r="E62" s="363">
        <v>0.57999999999999996</v>
      </c>
      <c r="F62" s="364">
        <v>0.8</v>
      </c>
      <c r="G62" s="364">
        <v>0</v>
      </c>
      <c r="H62" s="364">
        <v>0.2</v>
      </c>
      <c r="I62" s="370">
        <v>294.2</v>
      </c>
      <c r="J62" s="370">
        <v>123.6</v>
      </c>
      <c r="K62" s="370">
        <v>136.5</v>
      </c>
      <c r="L62" s="370">
        <v>0</v>
      </c>
      <c r="M62" s="370">
        <v>34.1</v>
      </c>
      <c r="N62" s="368">
        <v>260.10000000000002</v>
      </c>
      <c r="O62" s="368">
        <v>122.4</v>
      </c>
      <c r="P62" s="368">
        <v>137.69999999999999</v>
      </c>
      <c r="Q62" s="369">
        <v>25.9</v>
      </c>
      <c r="R62" s="370">
        <v>284.3</v>
      </c>
      <c r="S62" s="369">
        <v>123</v>
      </c>
      <c r="T62" s="369">
        <v>25.3</v>
      </c>
      <c r="U62" s="369">
        <v>136</v>
      </c>
      <c r="V62" s="369">
        <v>1.69999999999999</v>
      </c>
    </row>
    <row r="63" spans="1:22" s="350" customFormat="1" ht="20.100000000000001" customHeight="1">
      <c r="A63" s="462"/>
      <c r="B63" s="361" t="s">
        <v>211</v>
      </c>
      <c r="C63" s="362">
        <v>3322</v>
      </c>
      <c r="D63" s="363">
        <v>0.42</v>
      </c>
      <c r="E63" s="363">
        <v>0.57999999999999996</v>
      </c>
      <c r="F63" s="364">
        <v>0.8</v>
      </c>
      <c r="G63" s="364">
        <v>0</v>
      </c>
      <c r="H63" s="364">
        <v>0.2</v>
      </c>
      <c r="I63" s="370">
        <v>332.2</v>
      </c>
      <c r="J63" s="370">
        <v>139.5</v>
      </c>
      <c r="K63" s="370">
        <v>154.1</v>
      </c>
      <c r="L63" s="370">
        <v>0</v>
      </c>
      <c r="M63" s="370">
        <v>38.6</v>
      </c>
      <c r="N63" s="368">
        <v>293.60000000000002</v>
      </c>
      <c r="O63" s="368">
        <v>138.1</v>
      </c>
      <c r="P63" s="368">
        <v>155.5</v>
      </c>
      <c r="Q63" s="369">
        <v>29.2</v>
      </c>
      <c r="R63" s="370">
        <v>320.3</v>
      </c>
      <c r="S63" s="369">
        <v>139</v>
      </c>
      <c r="T63" s="369">
        <v>28.3</v>
      </c>
      <c r="U63" s="369">
        <v>153</v>
      </c>
      <c r="V63" s="369">
        <v>2.5</v>
      </c>
    </row>
    <row r="64" spans="1:22" s="350" customFormat="1" ht="20.100000000000001" customHeight="1">
      <c r="A64" s="462"/>
      <c r="B64" s="361" t="s">
        <v>212</v>
      </c>
      <c r="C64" s="362">
        <v>2288</v>
      </c>
      <c r="D64" s="363">
        <v>0.42</v>
      </c>
      <c r="E64" s="363">
        <v>0.57999999999999996</v>
      </c>
      <c r="F64" s="364">
        <v>0.8</v>
      </c>
      <c r="G64" s="364">
        <v>0</v>
      </c>
      <c r="H64" s="364">
        <v>0.2</v>
      </c>
      <c r="I64" s="370">
        <v>228.8</v>
      </c>
      <c r="J64" s="370">
        <v>96.1</v>
      </c>
      <c r="K64" s="370">
        <v>106.2</v>
      </c>
      <c r="L64" s="370">
        <v>0</v>
      </c>
      <c r="M64" s="370">
        <v>26.5</v>
      </c>
      <c r="N64" s="368">
        <v>202.3</v>
      </c>
      <c r="O64" s="368">
        <v>95</v>
      </c>
      <c r="P64" s="368">
        <v>107.3</v>
      </c>
      <c r="Q64" s="369">
        <v>20.100000000000001</v>
      </c>
      <c r="R64" s="370">
        <v>217.1</v>
      </c>
      <c r="S64" s="369">
        <v>93</v>
      </c>
      <c r="T64" s="369">
        <v>22.1</v>
      </c>
      <c r="U64" s="369">
        <v>102</v>
      </c>
      <c r="V64" s="369">
        <v>5.3000000000000096</v>
      </c>
    </row>
    <row r="65" spans="1:22" s="350" customFormat="1" ht="20.100000000000001" customHeight="1">
      <c r="A65" s="462"/>
      <c r="B65" s="361" t="s">
        <v>213</v>
      </c>
      <c r="C65" s="362">
        <v>2387</v>
      </c>
      <c r="D65" s="363">
        <v>0.42</v>
      </c>
      <c r="E65" s="363">
        <v>0.57999999999999996</v>
      </c>
      <c r="F65" s="364">
        <v>0.8</v>
      </c>
      <c r="G65" s="364">
        <v>0</v>
      </c>
      <c r="H65" s="364">
        <v>0.2</v>
      </c>
      <c r="I65" s="370">
        <v>238.7</v>
      </c>
      <c r="J65" s="370">
        <v>100.3</v>
      </c>
      <c r="K65" s="370">
        <v>110.8</v>
      </c>
      <c r="L65" s="370">
        <v>0</v>
      </c>
      <c r="M65" s="370">
        <v>27.6</v>
      </c>
      <c r="N65" s="368">
        <v>211.1</v>
      </c>
      <c r="O65" s="368">
        <v>99.3</v>
      </c>
      <c r="P65" s="368">
        <v>111.8</v>
      </c>
      <c r="Q65" s="369">
        <v>21</v>
      </c>
      <c r="R65" s="370">
        <v>230.3</v>
      </c>
      <c r="S65" s="369">
        <v>99</v>
      </c>
      <c r="T65" s="369">
        <v>21.3</v>
      </c>
      <c r="U65" s="369">
        <v>110</v>
      </c>
      <c r="V65" s="369">
        <v>1.7999999999999801</v>
      </c>
    </row>
    <row r="66" spans="1:22" s="350" customFormat="1" ht="20.100000000000001" customHeight="1">
      <c r="A66" s="462"/>
      <c r="B66" s="361" t="s">
        <v>214</v>
      </c>
      <c r="C66" s="362">
        <v>1031</v>
      </c>
      <c r="D66" s="363">
        <v>0.42</v>
      </c>
      <c r="E66" s="363">
        <v>0.57999999999999996</v>
      </c>
      <c r="F66" s="364">
        <v>0.8</v>
      </c>
      <c r="G66" s="364">
        <v>0</v>
      </c>
      <c r="H66" s="364">
        <v>0.2</v>
      </c>
      <c r="I66" s="370">
        <v>103.1</v>
      </c>
      <c r="J66" s="370">
        <v>43.3</v>
      </c>
      <c r="K66" s="370">
        <v>47.8</v>
      </c>
      <c r="L66" s="370">
        <v>0</v>
      </c>
      <c r="M66" s="370">
        <v>12</v>
      </c>
      <c r="N66" s="368">
        <v>91.1</v>
      </c>
      <c r="O66" s="368">
        <v>42.8</v>
      </c>
      <c r="P66" s="368">
        <v>48.3</v>
      </c>
      <c r="Q66" s="369">
        <v>9.1</v>
      </c>
      <c r="R66" s="370">
        <v>97.9</v>
      </c>
      <c r="S66" s="369">
        <v>41</v>
      </c>
      <c r="T66" s="369">
        <v>10.9</v>
      </c>
      <c r="U66" s="369">
        <v>46</v>
      </c>
      <c r="V66" s="369">
        <v>2.2999999999999798</v>
      </c>
    </row>
    <row r="67" spans="1:22" s="350" customFormat="1" ht="20.100000000000001" customHeight="1">
      <c r="A67" s="462"/>
      <c r="B67" s="361" t="s">
        <v>215</v>
      </c>
      <c r="C67" s="362">
        <v>1184</v>
      </c>
      <c r="D67" s="363">
        <v>0.42</v>
      </c>
      <c r="E67" s="363">
        <v>0.57999999999999996</v>
      </c>
      <c r="F67" s="364">
        <v>0.8</v>
      </c>
      <c r="G67" s="364">
        <v>0</v>
      </c>
      <c r="H67" s="364">
        <v>0.2</v>
      </c>
      <c r="I67" s="370">
        <v>118.4</v>
      </c>
      <c r="J67" s="370">
        <v>49.7</v>
      </c>
      <c r="K67" s="370">
        <v>54.9</v>
      </c>
      <c r="L67" s="370">
        <v>0</v>
      </c>
      <c r="M67" s="370">
        <v>13.8</v>
      </c>
      <c r="N67" s="368">
        <v>104.6</v>
      </c>
      <c r="O67" s="368">
        <v>49.2</v>
      </c>
      <c r="P67" s="368">
        <v>55.4</v>
      </c>
      <c r="Q67" s="369">
        <v>10.4</v>
      </c>
      <c r="R67" s="370">
        <v>113.6</v>
      </c>
      <c r="S67" s="369">
        <v>49</v>
      </c>
      <c r="T67" s="369">
        <v>10.6</v>
      </c>
      <c r="U67" s="369">
        <v>54</v>
      </c>
      <c r="V67" s="369">
        <v>1.4000000000000099</v>
      </c>
    </row>
    <row r="68" spans="1:22" s="350" customFormat="1" ht="20.100000000000001" customHeight="1">
      <c r="A68" s="462" t="s">
        <v>216</v>
      </c>
      <c r="B68" s="359" t="s">
        <v>217</v>
      </c>
      <c r="C68" s="164">
        <v>15983</v>
      </c>
      <c r="D68" s="164"/>
      <c r="E68" s="164"/>
      <c r="F68" s="164"/>
      <c r="G68" s="164"/>
      <c r="H68" s="164"/>
      <c r="I68" s="368">
        <v>1598.3</v>
      </c>
      <c r="J68" s="368">
        <v>671.2</v>
      </c>
      <c r="K68" s="368">
        <v>599.4</v>
      </c>
      <c r="L68" s="368">
        <v>152.4</v>
      </c>
      <c r="M68" s="368">
        <v>175.3</v>
      </c>
      <c r="N68" s="368">
        <v>1270.5999999999999</v>
      </c>
      <c r="O68" s="368">
        <v>667.2</v>
      </c>
      <c r="P68" s="368">
        <v>603.4</v>
      </c>
      <c r="Q68" s="368">
        <v>40.5</v>
      </c>
      <c r="R68" s="368">
        <v>1263.7</v>
      </c>
      <c r="S68" s="368">
        <v>622</v>
      </c>
      <c r="T68" s="368">
        <v>85.7</v>
      </c>
      <c r="U68" s="368">
        <v>556</v>
      </c>
      <c r="V68" s="368">
        <v>47.4</v>
      </c>
    </row>
    <row r="69" spans="1:22" s="350" customFormat="1" ht="29.1" customHeight="1">
      <c r="A69" s="462"/>
      <c r="B69" s="361" t="s">
        <v>351</v>
      </c>
      <c r="C69" s="164">
        <v>4380</v>
      </c>
      <c r="D69" s="164"/>
      <c r="E69" s="164"/>
      <c r="F69" s="164"/>
      <c r="G69" s="164"/>
      <c r="H69" s="164"/>
      <c r="I69" s="368">
        <v>438</v>
      </c>
      <c r="J69" s="368">
        <v>183.9</v>
      </c>
      <c r="K69" s="368">
        <v>101.6</v>
      </c>
      <c r="L69" s="368">
        <v>152.4</v>
      </c>
      <c r="M69" s="368">
        <v>0.1</v>
      </c>
      <c r="N69" s="368">
        <v>285.5</v>
      </c>
      <c r="O69" s="368">
        <v>183.6</v>
      </c>
      <c r="P69" s="368">
        <v>101.9</v>
      </c>
      <c r="Q69" s="368">
        <v>0</v>
      </c>
      <c r="R69" s="368">
        <v>284.60000000000002</v>
      </c>
      <c r="S69" s="368">
        <v>176</v>
      </c>
      <c r="T69" s="368">
        <v>7.6</v>
      </c>
      <c r="U69" s="368">
        <v>101</v>
      </c>
      <c r="V69" s="368">
        <v>0.89999999999997904</v>
      </c>
    </row>
    <row r="70" spans="1:22" s="350" customFormat="1" ht="20.100000000000001" customHeight="1">
      <c r="A70" s="462"/>
      <c r="B70" s="361" t="s">
        <v>218</v>
      </c>
      <c r="C70" s="362">
        <v>0</v>
      </c>
      <c r="D70" s="363">
        <v>0.42</v>
      </c>
      <c r="E70" s="363">
        <v>0.57999999999999996</v>
      </c>
      <c r="F70" s="364">
        <v>0</v>
      </c>
      <c r="G70" s="364">
        <v>1</v>
      </c>
      <c r="H70" s="364">
        <v>0</v>
      </c>
      <c r="I70" s="370">
        <v>0</v>
      </c>
      <c r="J70" s="370">
        <v>0</v>
      </c>
      <c r="K70" s="370">
        <v>0</v>
      </c>
      <c r="L70" s="370">
        <v>0</v>
      </c>
      <c r="M70" s="370">
        <v>0</v>
      </c>
      <c r="N70" s="368">
        <v>0</v>
      </c>
      <c r="O70" s="368">
        <v>0</v>
      </c>
      <c r="P70" s="368">
        <v>0</v>
      </c>
      <c r="Q70" s="369"/>
      <c r="R70" s="370">
        <v>0</v>
      </c>
      <c r="S70" s="369">
        <v>0</v>
      </c>
      <c r="T70" s="369">
        <v>0</v>
      </c>
      <c r="U70" s="369">
        <v>0</v>
      </c>
      <c r="V70" s="369">
        <v>0</v>
      </c>
    </row>
    <row r="71" spans="1:22" s="350" customFormat="1" ht="20.100000000000001" customHeight="1">
      <c r="A71" s="462"/>
      <c r="B71" s="361" t="s">
        <v>219</v>
      </c>
      <c r="C71" s="362">
        <v>501</v>
      </c>
      <c r="D71" s="363">
        <v>0.42</v>
      </c>
      <c r="E71" s="363">
        <v>0.57999999999999996</v>
      </c>
      <c r="F71" s="364">
        <v>0.4</v>
      </c>
      <c r="G71" s="364">
        <v>0.6</v>
      </c>
      <c r="H71" s="364">
        <v>0</v>
      </c>
      <c r="I71" s="370">
        <v>50.1</v>
      </c>
      <c r="J71" s="370">
        <v>21</v>
      </c>
      <c r="K71" s="370">
        <v>11.6</v>
      </c>
      <c r="L71" s="370">
        <v>17.399999999999999</v>
      </c>
      <c r="M71" s="370">
        <v>0.1</v>
      </c>
      <c r="N71" s="368">
        <v>32.6</v>
      </c>
      <c r="O71" s="368">
        <v>20.9</v>
      </c>
      <c r="P71" s="368">
        <v>11.7</v>
      </c>
      <c r="Q71" s="369"/>
      <c r="R71" s="370">
        <v>31.9</v>
      </c>
      <c r="S71" s="369">
        <v>19</v>
      </c>
      <c r="T71" s="369">
        <v>1.9</v>
      </c>
      <c r="U71" s="369">
        <v>11</v>
      </c>
      <c r="V71" s="369">
        <v>0.70000000000000295</v>
      </c>
    </row>
    <row r="72" spans="1:22" s="350" customFormat="1" ht="20.100000000000001" customHeight="1">
      <c r="A72" s="462"/>
      <c r="B72" s="361" t="s">
        <v>220</v>
      </c>
      <c r="C72" s="362">
        <v>417</v>
      </c>
      <c r="D72" s="363">
        <v>0.42</v>
      </c>
      <c r="E72" s="363">
        <v>0.57999999999999996</v>
      </c>
      <c r="F72" s="364">
        <v>0.4</v>
      </c>
      <c r="G72" s="364">
        <v>0.6</v>
      </c>
      <c r="H72" s="364">
        <v>0</v>
      </c>
      <c r="I72" s="370">
        <v>41.7</v>
      </c>
      <c r="J72" s="370">
        <v>17.5</v>
      </c>
      <c r="K72" s="370">
        <v>9.6999999999999993</v>
      </c>
      <c r="L72" s="370">
        <v>14.5</v>
      </c>
      <c r="M72" s="370">
        <v>0</v>
      </c>
      <c r="N72" s="368">
        <v>27.2</v>
      </c>
      <c r="O72" s="368">
        <v>17.5</v>
      </c>
      <c r="P72" s="368">
        <v>9.6999999999999993</v>
      </c>
      <c r="Q72" s="369"/>
      <c r="R72" s="370">
        <v>27.5</v>
      </c>
      <c r="S72" s="369">
        <v>17</v>
      </c>
      <c r="T72" s="369">
        <v>0.5</v>
      </c>
      <c r="U72" s="369">
        <v>10</v>
      </c>
      <c r="V72" s="369">
        <v>-0.30000000000000099</v>
      </c>
    </row>
    <row r="73" spans="1:22" s="350" customFormat="1" ht="20.100000000000001" customHeight="1">
      <c r="A73" s="462"/>
      <c r="B73" s="361" t="s">
        <v>221</v>
      </c>
      <c r="C73" s="362">
        <v>0</v>
      </c>
      <c r="D73" s="363">
        <v>0.42</v>
      </c>
      <c r="E73" s="363">
        <v>0.57999999999999996</v>
      </c>
      <c r="F73" s="364">
        <v>0.7</v>
      </c>
      <c r="G73" s="364">
        <v>0</v>
      </c>
      <c r="H73" s="364">
        <v>0.3</v>
      </c>
      <c r="I73" s="370">
        <v>0</v>
      </c>
      <c r="J73" s="370">
        <v>0</v>
      </c>
      <c r="K73" s="370">
        <v>0</v>
      </c>
      <c r="L73" s="370">
        <v>0</v>
      </c>
      <c r="M73" s="370">
        <v>0</v>
      </c>
      <c r="N73" s="368">
        <v>0</v>
      </c>
      <c r="O73" s="368">
        <v>0.4</v>
      </c>
      <c r="P73" s="368">
        <v>-0.4</v>
      </c>
      <c r="Q73" s="369"/>
      <c r="R73" s="370">
        <v>7.4</v>
      </c>
      <c r="S73" s="369">
        <v>8</v>
      </c>
      <c r="T73" s="369">
        <v>-7.6</v>
      </c>
      <c r="U73" s="369">
        <v>7</v>
      </c>
      <c r="V73" s="369">
        <v>-7.4</v>
      </c>
    </row>
    <row r="74" spans="1:22" s="350" customFormat="1" ht="20.100000000000001" customHeight="1">
      <c r="A74" s="462"/>
      <c r="B74" s="361" t="s">
        <v>222</v>
      </c>
      <c r="C74" s="362">
        <v>3462</v>
      </c>
      <c r="D74" s="363">
        <v>0.42</v>
      </c>
      <c r="E74" s="363">
        <v>0.57999999999999996</v>
      </c>
      <c r="F74" s="364">
        <v>0.4</v>
      </c>
      <c r="G74" s="364">
        <v>0.6</v>
      </c>
      <c r="H74" s="364">
        <v>0</v>
      </c>
      <c r="I74" s="370">
        <v>346.2</v>
      </c>
      <c r="J74" s="370">
        <v>145.4</v>
      </c>
      <c r="K74" s="370">
        <v>80.3</v>
      </c>
      <c r="L74" s="370">
        <v>120.5</v>
      </c>
      <c r="M74" s="370">
        <v>0</v>
      </c>
      <c r="N74" s="368">
        <v>225.7</v>
      </c>
      <c r="O74" s="368">
        <v>144.80000000000001</v>
      </c>
      <c r="P74" s="368">
        <v>80.900000000000006</v>
      </c>
      <c r="Q74" s="369"/>
      <c r="R74" s="370">
        <v>217.8</v>
      </c>
      <c r="S74" s="369">
        <v>132</v>
      </c>
      <c r="T74" s="369">
        <v>12.8</v>
      </c>
      <c r="U74" s="369">
        <v>73</v>
      </c>
      <c r="V74" s="369">
        <v>7.8999999999999799</v>
      </c>
    </row>
    <row r="75" spans="1:22" s="350" customFormat="1" ht="20.100000000000001" customHeight="1">
      <c r="A75" s="462"/>
      <c r="B75" s="361" t="s">
        <v>223</v>
      </c>
      <c r="C75" s="362">
        <v>1648</v>
      </c>
      <c r="D75" s="363">
        <v>0.42</v>
      </c>
      <c r="E75" s="363">
        <v>0.57999999999999996</v>
      </c>
      <c r="F75" s="364">
        <v>0.7</v>
      </c>
      <c r="G75" s="364">
        <v>0</v>
      </c>
      <c r="H75" s="364">
        <v>0.3</v>
      </c>
      <c r="I75" s="370">
        <v>164.8</v>
      </c>
      <c r="J75" s="370">
        <v>69.2</v>
      </c>
      <c r="K75" s="370">
        <v>66.900000000000006</v>
      </c>
      <c r="L75" s="370">
        <v>0</v>
      </c>
      <c r="M75" s="370">
        <v>28.7</v>
      </c>
      <c r="N75" s="368">
        <v>136.1</v>
      </c>
      <c r="O75" s="368">
        <v>68.5</v>
      </c>
      <c r="P75" s="368">
        <v>67.599999999999994</v>
      </c>
      <c r="Q75" s="369"/>
      <c r="R75" s="370">
        <v>120.5</v>
      </c>
      <c r="S75" s="369">
        <v>54</v>
      </c>
      <c r="T75" s="369">
        <v>14.5</v>
      </c>
      <c r="U75" s="369">
        <v>52</v>
      </c>
      <c r="V75" s="369">
        <v>15.6</v>
      </c>
    </row>
    <row r="76" spans="1:22" s="350" customFormat="1" ht="20.100000000000001" customHeight="1">
      <c r="A76" s="462"/>
      <c r="B76" s="361" t="s">
        <v>224</v>
      </c>
      <c r="C76" s="362">
        <v>4615</v>
      </c>
      <c r="D76" s="363">
        <v>0.42</v>
      </c>
      <c r="E76" s="363">
        <v>0.57999999999999996</v>
      </c>
      <c r="F76" s="364">
        <v>0.8</v>
      </c>
      <c r="G76" s="364">
        <v>0</v>
      </c>
      <c r="H76" s="364">
        <v>0.2</v>
      </c>
      <c r="I76" s="370">
        <v>461.5</v>
      </c>
      <c r="J76" s="370">
        <v>193.8</v>
      </c>
      <c r="K76" s="370">
        <v>214.1</v>
      </c>
      <c r="L76" s="370">
        <v>0</v>
      </c>
      <c r="M76" s="370">
        <v>53.6</v>
      </c>
      <c r="N76" s="368">
        <v>407.9</v>
      </c>
      <c r="O76" s="368">
        <v>191.4</v>
      </c>
      <c r="P76" s="368">
        <v>216.5</v>
      </c>
      <c r="Q76" s="369">
        <v>40.5</v>
      </c>
      <c r="R76" s="370">
        <v>432.9</v>
      </c>
      <c r="S76" s="369">
        <v>182</v>
      </c>
      <c r="T76" s="369">
        <v>49.9</v>
      </c>
      <c r="U76" s="369">
        <v>201</v>
      </c>
      <c r="V76" s="369">
        <v>15.5</v>
      </c>
    </row>
    <row r="77" spans="1:22" s="350" customFormat="1" ht="20.100000000000001" customHeight="1">
      <c r="A77" s="462"/>
      <c r="B77" s="361" t="s">
        <v>225</v>
      </c>
      <c r="C77" s="362">
        <v>1328</v>
      </c>
      <c r="D77" s="363">
        <v>0.42</v>
      </c>
      <c r="E77" s="363">
        <v>0.57999999999999996</v>
      </c>
      <c r="F77" s="364">
        <v>0.7</v>
      </c>
      <c r="G77" s="364">
        <v>0</v>
      </c>
      <c r="H77" s="364">
        <v>0.3</v>
      </c>
      <c r="I77" s="370">
        <v>132.80000000000001</v>
      </c>
      <c r="J77" s="370">
        <v>55.8</v>
      </c>
      <c r="K77" s="370">
        <v>53.9</v>
      </c>
      <c r="L77" s="370">
        <v>0</v>
      </c>
      <c r="M77" s="370">
        <v>23.1</v>
      </c>
      <c r="N77" s="368">
        <v>109.7</v>
      </c>
      <c r="O77" s="368">
        <v>55.6</v>
      </c>
      <c r="P77" s="368">
        <v>54.1</v>
      </c>
      <c r="Q77" s="369"/>
      <c r="R77" s="370">
        <v>104.6</v>
      </c>
      <c r="S77" s="369">
        <v>51</v>
      </c>
      <c r="T77" s="369">
        <v>4.5999999999999996</v>
      </c>
      <c r="U77" s="369">
        <v>49</v>
      </c>
      <c r="V77" s="369">
        <v>5.0999999999999899</v>
      </c>
    </row>
    <row r="78" spans="1:22" s="350" customFormat="1" ht="20.100000000000001" customHeight="1">
      <c r="A78" s="462"/>
      <c r="B78" s="361" t="s">
        <v>226</v>
      </c>
      <c r="C78" s="362">
        <v>1264</v>
      </c>
      <c r="D78" s="363">
        <v>0.42</v>
      </c>
      <c r="E78" s="363">
        <v>0.57999999999999996</v>
      </c>
      <c r="F78" s="364">
        <v>0.7</v>
      </c>
      <c r="G78" s="364">
        <v>0</v>
      </c>
      <c r="H78" s="364">
        <v>0.3</v>
      </c>
      <c r="I78" s="370">
        <v>126.4</v>
      </c>
      <c r="J78" s="370">
        <v>53.1</v>
      </c>
      <c r="K78" s="370">
        <v>51.3</v>
      </c>
      <c r="L78" s="370">
        <v>0</v>
      </c>
      <c r="M78" s="370">
        <v>22</v>
      </c>
      <c r="N78" s="368">
        <v>104.4</v>
      </c>
      <c r="O78" s="368">
        <v>52.9</v>
      </c>
      <c r="P78" s="368">
        <v>51.5</v>
      </c>
      <c r="Q78" s="369"/>
      <c r="R78" s="370">
        <v>98.9</v>
      </c>
      <c r="S78" s="369">
        <v>48</v>
      </c>
      <c r="T78" s="369">
        <v>4.9000000000000004</v>
      </c>
      <c r="U78" s="369">
        <v>46</v>
      </c>
      <c r="V78" s="369">
        <v>5.5</v>
      </c>
    </row>
    <row r="79" spans="1:22" s="350" customFormat="1" ht="20.100000000000001" customHeight="1">
      <c r="A79" s="462"/>
      <c r="B79" s="361" t="s">
        <v>227</v>
      </c>
      <c r="C79" s="362">
        <v>1164</v>
      </c>
      <c r="D79" s="363">
        <v>0.42</v>
      </c>
      <c r="E79" s="363">
        <v>0.57999999999999996</v>
      </c>
      <c r="F79" s="364">
        <v>0.7</v>
      </c>
      <c r="G79" s="364">
        <v>0</v>
      </c>
      <c r="H79" s="364">
        <v>0.3</v>
      </c>
      <c r="I79" s="370">
        <v>116.4</v>
      </c>
      <c r="J79" s="370">
        <v>48.9</v>
      </c>
      <c r="K79" s="370">
        <v>47.3</v>
      </c>
      <c r="L79" s="370">
        <v>0</v>
      </c>
      <c r="M79" s="370">
        <v>20.2</v>
      </c>
      <c r="N79" s="368">
        <v>96.2</v>
      </c>
      <c r="O79" s="368">
        <v>48.8</v>
      </c>
      <c r="P79" s="368">
        <v>47.4</v>
      </c>
      <c r="Q79" s="369"/>
      <c r="R79" s="370">
        <v>92.8</v>
      </c>
      <c r="S79" s="369">
        <v>46</v>
      </c>
      <c r="T79" s="369">
        <v>2.8</v>
      </c>
      <c r="U79" s="369">
        <v>44</v>
      </c>
      <c r="V79" s="369">
        <v>3.3999999999999901</v>
      </c>
    </row>
    <row r="80" spans="1:22" s="350" customFormat="1" ht="20.100000000000001" customHeight="1">
      <c r="A80" s="462"/>
      <c r="B80" s="361" t="s">
        <v>228</v>
      </c>
      <c r="C80" s="362">
        <v>1584</v>
      </c>
      <c r="D80" s="363">
        <v>0.42</v>
      </c>
      <c r="E80" s="363">
        <v>0.57999999999999996</v>
      </c>
      <c r="F80" s="364">
        <v>0.7</v>
      </c>
      <c r="G80" s="364">
        <v>0</v>
      </c>
      <c r="H80" s="364">
        <v>0.3</v>
      </c>
      <c r="I80" s="370">
        <v>158.4</v>
      </c>
      <c r="J80" s="370">
        <v>66.5</v>
      </c>
      <c r="K80" s="370">
        <v>64.3</v>
      </c>
      <c r="L80" s="370">
        <v>0</v>
      </c>
      <c r="M80" s="370">
        <v>27.6</v>
      </c>
      <c r="N80" s="368">
        <v>130.80000000000001</v>
      </c>
      <c r="O80" s="368">
        <v>66.400000000000006</v>
      </c>
      <c r="P80" s="368">
        <v>64.400000000000006</v>
      </c>
      <c r="Q80" s="369"/>
      <c r="R80" s="370">
        <v>129.4</v>
      </c>
      <c r="S80" s="369">
        <v>65</v>
      </c>
      <c r="T80" s="369">
        <v>1.4</v>
      </c>
      <c r="U80" s="369">
        <v>63</v>
      </c>
      <c r="V80" s="369">
        <v>1.4000000000000099</v>
      </c>
    </row>
    <row r="81" spans="1:22" s="350" customFormat="1" ht="20.100000000000001" customHeight="1">
      <c r="A81" s="462" t="s">
        <v>229</v>
      </c>
      <c r="B81" s="359" t="s">
        <v>230</v>
      </c>
      <c r="C81" s="164">
        <v>11616</v>
      </c>
      <c r="D81" s="164"/>
      <c r="E81" s="164"/>
      <c r="F81" s="164"/>
      <c r="G81" s="164"/>
      <c r="H81" s="164"/>
      <c r="I81" s="368">
        <v>1161.5999999999999</v>
      </c>
      <c r="J81" s="368">
        <v>487.8</v>
      </c>
      <c r="K81" s="368">
        <v>431.7</v>
      </c>
      <c r="L81" s="368">
        <v>109.8</v>
      </c>
      <c r="M81" s="368">
        <v>132.30000000000001</v>
      </c>
      <c r="N81" s="368">
        <v>919.5</v>
      </c>
      <c r="O81" s="368">
        <v>486.4</v>
      </c>
      <c r="P81" s="368">
        <v>433.1</v>
      </c>
      <c r="Q81" s="368">
        <v>18.8</v>
      </c>
      <c r="R81" s="368">
        <v>924.2</v>
      </c>
      <c r="S81" s="368">
        <v>471</v>
      </c>
      <c r="T81" s="368">
        <v>34.200000000000003</v>
      </c>
      <c r="U81" s="368">
        <v>419</v>
      </c>
      <c r="V81" s="368">
        <v>14.1</v>
      </c>
    </row>
    <row r="82" spans="1:22" s="350" customFormat="1" ht="29.1" customHeight="1">
      <c r="A82" s="462"/>
      <c r="B82" s="361" t="s">
        <v>352</v>
      </c>
      <c r="C82" s="164">
        <v>3303</v>
      </c>
      <c r="D82" s="164"/>
      <c r="E82" s="164"/>
      <c r="F82" s="164"/>
      <c r="G82" s="164"/>
      <c r="H82" s="164"/>
      <c r="I82" s="368">
        <v>330.3</v>
      </c>
      <c r="J82" s="368">
        <v>138.69999999999999</v>
      </c>
      <c r="K82" s="368">
        <v>81.7</v>
      </c>
      <c r="L82" s="368">
        <v>109.8</v>
      </c>
      <c r="M82" s="368">
        <v>0.1</v>
      </c>
      <c r="N82" s="368">
        <v>220.4</v>
      </c>
      <c r="O82" s="368">
        <v>138.4</v>
      </c>
      <c r="P82" s="368">
        <v>82</v>
      </c>
      <c r="Q82" s="368">
        <v>0</v>
      </c>
      <c r="R82" s="368">
        <v>218.4</v>
      </c>
      <c r="S82" s="368">
        <v>132</v>
      </c>
      <c r="T82" s="368">
        <v>6.4</v>
      </c>
      <c r="U82" s="368">
        <v>80</v>
      </c>
      <c r="V82" s="368">
        <v>1.99999999999998</v>
      </c>
    </row>
    <row r="83" spans="1:22" s="350" customFormat="1" ht="20.100000000000001" customHeight="1">
      <c r="A83" s="462"/>
      <c r="B83" s="361" t="s">
        <v>231</v>
      </c>
      <c r="C83" s="362">
        <v>143</v>
      </c>
      <c r="D83" s="363">
        <v>0.42</v>
      </c>
      <c r="E83" s="363">
        <v>0.57999999999999996</v>
      </c>
      <c r="F83" s="364">
        <v>0</v>
      </c>
      <c r="G83" s="364">
        <v>1</v>
      </c>
      <c r="H83" s="364">
        <v>0</v>
      </c>
      <c r="I83" s="370">
        <v>14.3</v>
      </c>
      <c r="J83" s="370">
        <v>6</v>
      </c>
      <c r="K83" s="370">
        <v>0</v>
      </c>
      <c r="L83" s="370">
        <v>8.3000000000000007</v>
      </c>
      <c r="M83" s="370">
        <v>0</v>
      </c>
      <c r="N83" s="368">
        <v>6</v>
      </c>
      <c r="O83" s="368">
        <v>5.9</v>
      </c>
      <c r="P83" s="368">
        <v>9.9999999999999603E-2</v>
      </c>
      <c r="Q83" s="369"/>
      <c r="R83" s="370">
        <v>5.9</v>
      </c>
      <c r="S83" s="369">
        <v>4</v>
      </c>
      <c r="T83" s="369">
        <v>1.9</v>
      </c>
      <c r="U83" s="369">
        <v>0</v>
      </c>
      <c r="V83" s="369">
        <v>9.9999999999999603E-2</v>
      </c>
    </row>
    <row r="84" spans="1:22" s="350" customFormat="1" ht="20.100000000000001" customHeight="1">
      <c r="A84" s="462"/>
      <c r="B84" s="361" t="s">
        <v>235</v>
      </c>
      <c r="C84" s="362">
        <v>1714</v>
      </c>
      <c r="D84" s="363">
        <v>0.42</v>
      </c>
      <c r="E84" s="363">
        <v>0.57999999999999996</v>
      </c>
      <c r="F84" s="364">
        <v>0.4</v>
      </c>
      <c r="G84" s="364">
        <v>0.6</v>
      </c>
      <c r="H84" s="364">
        <v>0</v>
      </c>
      <c r="I84" s="370">
        <v>171.4</v>
      </c>
      <c r="J84" s="370">
        <v>72</v>
      </c>
      <c r="K84" s="370">
        <v>39.799999999999997</v>
      </c>
      <c r="L84" s="370">
        <v>59.6</v>
      </c>
      <c r="M84" s="370">
        <v>0</v>
      </c>
      <c r="N84" s="368">
        <v>111.8</v>
      </c>
      <c r="O84" s="368">
        <v>71.7</v>
      </c>
      <c r="P84" s="368">
        <v>40.1</v>
      </c>
      <c r="Q84" s="369"/>
      <c r="R84" s="370">
        <v>107.7</v>
      </c>
      <c r="S84" s="369">
        <v>65</v>
      </c>
      <c r="T84" s="369">
        <v>6.7</v>
      </c>
      <c r="U84" s="369">
        <v>36</v>
      </c>
      <c r="V84" s="369">
        <v>4.0999999999999899</v>
      </c>
    </row>
    <row r="85" spans="1:22" s="350" customFormat="1" ht="20.100000000000001" customHeight="1">
      <c r="A85" s="462"/>
      <c r="B85" s="361" t="s">
        <v>233</v>
      </c>
      <c r="C85" s="362">
        <v>0</v>
      </c>
      <c r="D85" s="363">
        <v>0.42</v>
      </c>
      <c r="E85" s="363">
        <v>0.57999999999999996</v>
      </c>
      <c r="F85" s="364">
        <v>0.7</v>
      </c>
      <c r="G85" s="364">
        <v>0</v>
      </c>
      <c r="H85" s="364">
        <v>0.3</v>
      </c>
      <c r="I85" s="370">
        <v>0</v>
      </c>
      <c r="J85" s="370">
        <v>0</v>
      </c>
      <c r="K85" s="370">
        <v>0</v>
      </c>
      <c r="L85" s="370">
        <v>0</v>
      </c>
      <c r="M85" s="370">
        <v>0</v>
      </c>
      <c r="N85" s="368">
        <v>0</v>
      </c>
      <c r="O85" s="368">
        <v>0.2</v>
      </c>
      <c r="P85" s="368">
        <v>-0.2</v>
      </c>
      <c r="Q85" s="369"/>
      <c r="R85" s="370">
        <v>4.2</v>
      </c>
      <c r="S85" s="369">
        <v>4</v>
      </c>
      <c r="T85" s="369">
        <v>-3.8</v>
      </c>
      <c r="U85" s="369">
        <v>4</v>
      </c>
      <c r="V85" s="369">
        <v>-4.2</v>
      </c>
    </row>
    <row r="86" spans="1:22" s="350" customFormat="1" ht="20.100000000000001" customHeight="1">
      <c r="A86" s="462"/>
      <c r="B86" s="361" t="s">
        <v>234</v>
      </c>
      <c r="C86" s="362">
        <v>0</v>
      </c>
      <c r="D86" s="363">
        <v>0.42</v>
      </c>
      <c r="E86" s="363">
        <v>0.57999999999999996</v>
      </c>
      <c r="F86" s="364">
        <v>0.5</v>
      </c>
      <c r="G86" s="364">
        <v>0.5</v>
      </c>
      <c r="H86" s="364">
        <v>0</v>
      </c>
      <c r="I86" s="370">
        <v>0</v>
      </c>
      <c r="J86" s="370">
        <v>0</v>
      </c>
      <c r="K86" s="370">
        <v>0</v>
      </c>
      <c r="L86" s="370">
        <v>0</v>
      </c>
      <c r="M86" s="370">
        <v>0</v>
      </c>
      <c r="N86" s="368">
        <v>0</v>
      </c>
      <c r="O86" s="368">
        <v>0.2</v>
      </c>
      <c r="P86" s="368">
        <v>-0.2</v>
      </c>
      <c r="Q86" s="369"/>
      <c r="R86" s="370">
        <v>2.2000000000000002</v>
      </c>
      <c r="S86" s="369">
        <v>4</v>
      </c>
      <c r="T86" s="369">
        <v>-3.8</v>
      </c>
      <c r="U86" s="369">
        <v>2</v>
      </c>
      <c r="V86" s="369">
        <v>-2.2000000000000002</v>
      </c>
    </row>
    <row r="87" spans="1:22" s="350" customFormat="1" ht="20.100000000000001" customHeight="1">
      <c r="A87" s="462"/>
      <c r="B87" s="361" t="s">
        <v>236</v>
      </c>
      <c r="C87" s="362">
        <v>1446</v>
      </c>
      <c r="D87" s="363">
        <v>0.42</v>
      </c>
      <c r="E87" s="363">
        <v>0.57999999999999996</v>
      </c>
      <c r="F87" s="364">
        <v>0.5</v>
      </c>
      <c r="G87" s="364">
        <v>0.5</v>
      </c>
      <c r="H87" s="364">
        <v>0</v>
      </c>
      <c r="I87" s="370">
        <v>144.6</v>
      </c>
      <c r="J87" s="370">
        <v>60.7</v>
      </c>
      <c r="K87" s="370">
        <v>41.9</v>
      </c>
      <c r="L87" s="370">
        <v>41.9</v>
      </c>
      <c r="M87" s="370">
        <v>0.1</v>
      </c>
      <c r="N87" s="368">
        <v>102.6</v>
      </c>
      <c r="O87" s="368">
        <v>60.4</v>
      </c>
      <c r="P87" s="368">
        <v>42.2</v>
      </c>
      <c r="Q87" s="369"/>
      <c r="R87" s="370">
        <v>98.4</v>
      </c>
      <c r="S87" s="369">
        <v>55</v>
      </c>
      <c r="T87" s="369">
        <v>5.4</v>
      </c>
      <c r="U87" s="369">
        <v>38</v>
      </c>
      <c r="V87" s="369">
        <v>4.1999999999999904</v>
      </c>
    </row>
    <row r="88" spans="1:22" s="350" customFormat="1" ht="20.100000000000001" customHeight="1">
      <c r="A88" s="462"/>
      <c r="B88" s="361" t="s">
        <v>237</v>
      </c>
      <c r="C88" s="362">
        <v>327</v>
      </c>
      <c r="D88" s="363">
        <v>0.42</v>
      </c>
      <c r="E88" s="363">
        <v>0.57999999999999996</v>
      </c>
      <c r="F88" s="364">
        <v>0.7</v>
      </c>
      <c r="G88" s="364">
        <v>0</v>
      </c>
      <c r="H88" s="364">
        <v>0.3</v>
      </c>
      <c r="I88" s="370">
        <v>32.700000000000003</v>
      </c>
      <c r="J88" s="370">
        <v>13.7</v>
      </c>
      <c r="K88" s="370">
        <v>13.3</v>
      </c>
      <c r="L88" s="370">
        <v>0</v>
      </c>
      <c r="M88" s="370">
        <v>5.7</v>
      </c>
      <c r="N88" s="368">
        <v>27</v>
      </c>
      <c r="O88" s="368">
        <v>14</v>
      </c>
      <c r="P88" s="368">
        <v>13</v>
      </c>
      <c r="Q88" s="369"/>
      <c r="R88" s="370">
        <v>27</v>
      </c>
      <c r="S88" s="369">
        <v>14</v>
      </c>
      <c r="T88" s="369">
        <v>0</v>
      </c>
      <c r="U88" s="369">
        <v>13</v>
      </c>
      <c r="V88" s="369">
        <v>0</v>
      </c>
    </row>
    <row r="89" spans="1:22" s="350" customFormat="1" ht="20.100000000000001" customHeight="1">
      <c r="A89" s="462"/>
      <c r="B89" s="361" t="s">
        <v>238</v>
      </c>
      <c r="C89" s="362">
        <v>650</v>
      </c>
      <c r="D89" s="363">
        <v>0.42</v>
      </c>
      <c r="E89" s="363">
        <v>0.57999999999999996</v>
      </c>
      <c r="F89" s="364">
        <v>0.7</v>
      </c>
      <c r="G89" s="364">
        <v>0</v>
      </c>
      <c r="H89" s="364">
        <v>0.3</v>
      </c>
      <c r="I89" s="370">
        <v>65</v>
      </c>
      <c r="J89" s="370">
        <v>27.3</v>
      </c>
      <c r="K89" s="370">
        <v>26.4</v>
      </c>
      <c r="L89" s="370">
        <v>0</v>
      </c>
      <c r="M89" s="370">
        <v>11.3</v>
      </c>
      <c r="N89" s="368">
        <v>53.7</v>
      </c>
      <c r="O89" s="368">
        <v>27.2</v>
      </c>
      <c r="P89" s="368">
        <v>26.5</v>
      </c>
      <c r="Q89" s="369"/>
      <c r="R89" s="370">
        <v>52.2</v>
      </c>
      <c r="S89" s="369">
        <v>26</v>
      </c>
      <c r="T89" s="369">
        <v>1.2</v>
      </c>
      <c r="U89" s="369">
        <v>25</v>
      </c>
      <c r="V89" s="369">
        <v>1.5</v>
      </c>
    </row>
    <row r="90" spans="1:22" s="350" customFormat="1" ht="20.100000000000001" customHeight="1">
      <c r="A90" s="462"/>
      <c r="B90" s="361" t="s">
        <v>239</v>
      </c>
      <c r="C90" s="362">
        <v>1576</v>
      </c>
      <c r="D90" s="363">
        <v>0.42</v>
      </c>
      <c r="E90" s="363">
        <v>0.57999999999999996</v>
      </c>
      <c r="F90" s="364">
        <v>0.7</v>
      </c>
      <c r="G90" s="364">
        <v>0</v>
      </c>
      <c r="H90" s="364">
        <v>0.3</v>
      </c>
      <c r="I90" s="370">
        <v>157.6</v>
      </c>
      <c r="J90" s="370">
        <v>66.2</v>
      </c>
      <c r="K90" s="370">
        <v>64</v>
      </c>
      <c r="L90" s="370">
        <v>0</v>
      </c>
      <c r="M90" s="370">
        <v>27.4</v>
      </c>
      <c r="N90" s="368">
        <v>130.19999999999999</v>
      </c>
      <c r="O90" s="368">
        <v>66.099999999999994</v>
      </c>
      <c r="P90" s="368">
        <v>64.099999999999994</v>
      </c>
      <c r="Q90" s="369"/>
      <c r="R90" s="370">
        <v>127.1</v>
      </c>
      <c r="S90" s="369">
        <v>63</v>
      </c>
      <c r="T90" s="369">
        <v>3.1</v>
      </c>
      <c r="U90" s="369">
        <v>61</v>
      </c>
      <c r="V90" s="369">
        <v>3.0999999999999899</v>
      </c>
    </row>
    <row r="91" spans="1:22" s="350" customFormat="1" ht="20.100000000000001" customHeight="1">
      <c r="A91" s="462"/>
      <c r="B91" s="361" t="s">
        <v>240</v>
      </c>
      <c r="C91" s="362">
        <v>1381</v>
      </c>
      <c r="D91" s="363">
        <v>0.42</v>
      </c>
      <c r="E91" s="363">
        <v>0.57999999999999996</v>
      </c>
      <c r="F91" s="364">
        <v>0.7</v>
      </c>
      <c r="G91" s="364">
        <v>0</v>
      </c>
      <c r="H91" s="364">
        <v>0.3</v>
      </c>
      <c r="I91" s="370">
        <v>138.1</v>
      </c>
      <c r="J91" s="370">
        <v>58</v>
      </c>
      <c r="K91" s="370">
        <v>56.1</v>
      </c>
      <c r="L91" s="370">
        <v>0</v>
      </c>
      <c r="M91" s="370">
        <v>24</v>
      </c>
      <c r="N91" s="368">
        <v>114.1</v>
      </c>
      <c r="O91" s="368">
        <v>57.9</v>
      </c>
      <c r="P91" s="368">
        <v>56.2</v>
      </c>
      <c r="Q91" s="369"/>
      <c r="R91" s="370">
        <v>111.9</v>
      </c>
      <c r="S91" s="369">
        <v>56</v>
      </c>
      <c r="T91" s="369">
        <v>1.9</v>
      </c>
      <c r="U91" s="369">
        <v>54</v>
      </c>
      <c r="V91" s="369">
        <v>2.19999999999999</v>
      </c>
    </row>
    <row r="92" spans="1:22" s="350" customFormat="1" ht="20.100000000000001" customHeight="1">
      <c r="A92" s="462"/>
      <c r="B92" s="361" t="s">
        <v>241</v>
      </c>
      <c r="C92" s="362">
        <v>693</v>
      </c>
      <c r="D92" s="363">
        <v>0.42</v>
      </c>
      <c r="E92" s="363">
        <v>0.57999999999999996</v>
      </c>
      <c r="F92" s="364">
        <v>0.7</v>
      </c>
      <c r="G92" s="364">
        <v>0</v>
      </c>
      <c r="H92" s="364">
        <v>0.3</v>
      </c>
      <c r="I92" s="370">
        <v>69.3</v>
      </c>
      <c r="J92" s="370">
        <v>29.1</v>
      </c>
      <c r="K92" s="370">
        <v>28.1</v>
      </c>
      <c r="L92" s="370">
        <v>0</v>
      </c>
      <c r="M92" s="370">
        <v>12.1</v>
      </c>
      <c r="N92" s="368">
        <v>57.2</v>
      </c>
      <c r="O92" s="368">
        <v>29.1</v>
      </c>
      <c r="P92" s="368">
        <v>28.1</v>
      </c>
      <c r="Q92" s="369"/>
      <c r="R92" s="370">
        <v>57.1</v>
      </c>
      <c r="S92" s="369">
        <v>29</v>
      </c>
      <c r="T92" s="369">
        <v>0.1</v>
      </c>
      <c r="U92" s="369">
        <v>28</v>
      </c>
      <c r="V92" s="369">
        <v>0.100000000000001</v>
      </c>
    </row>
    <row r="93" spans="1:22" s="350" customFormat="1" ht="20.100000000000001" customHeight="1">
      <c r="A93" s="462"/>
      <c r="B93" s="361" t="s">
        <v>242</v>
      </c>
      <c r="C93" s="362">
        <v>1544</v>
      </c>
      <c r="D93" s="363">
        <v>0.42</v>
      </c>
      <c r="E93" s="363">
        <v>0.57999999999999996</v>
      </c>
      <c r="F93" s="364">
        <v>0.7</v>
      </c>
      <c r="G93" s="364">
        <v>0</v>
      </c>
      <c r="H93" s="364">
        <v>0.3</v>
      </c>
      <c r="I93" s="370">
        <v>154.4</v>
      </c>
      <c r="J93" s="370">
        <v>64.8</v>
      </c>
      <c r="K93" s="370">
        <v>62.7</v>
      </c>
      <c r="L93" s="370">
        <v>0</v>
      </c>
      <c r="M93" s="370">
        <v>26.9</v>
      </c>
      <c r="N93" s="368">
        <v>127.5</v>
      </c>
      <c r="O93" s="368">
        <v>64.7</v>
      </c>
      <c r="P93" s="368">
        <v>62.8</v>
      </c>
      <c r="Q93" s="369"/>
      <c r="R93" s="370">
        <v>125.7</v>
      </c>
      <c r="S93" s="369">
        <v>63</v>
      </c>
      <c r="T93" s="369">
        <v>1.7</v>
      </c>
      <c r="U93" s="369">
        <v>61</v>
      </c>
      <c r="V93" s="369">
        <v>1.8</v>
      </c>
    </row>
    <row r="94" spans="1:22" s="350" customFormat="1" ht="20.100000000000001" customHeight="1">
      <c r="A94" s="462"/>
      <c r="B94" s="361" t="s">
        <v>243</v>
      </c>
      <c r="C94" s="362">
        <v>2142</v>
      </c>
      <c r="D94" s="363">
        <v>0.42</v>
      </c>
      <c r="E94" s="363">
        <v>0.57999999999999996</v>
      </c>
      <c r="F94" s="364">
        <v>0.8</v>
      </c>
      <c r="G94" s="364">
        <v>0</v>
      </c>
      <c r="H94" s="364">
        <v>0.2</v>
      </c>
      <c r="I94" s="370">
        <v>214.2</v>
      </c>
      <c r="J94" s="370">
        <v>90</v>
      </c>
      <c r="K94" s="370">
        <v>99.4</v>
      </c>
      <c r="L94" s="370">
        <v>0</v>
      </c>
      <c r="M94" s="370">
        <v>24.8</v>
      </c>
      <c r="N94" s="368">
        <v>189.4</v>
      </c>
      <c r="O94" s="368">
        <v>89</v>
      </c>
      <c r="P94" s="368">
        <v>100.4</v>
      </c>
      <c r="Q94" s="369">
        <v>18.8</v>
      </c>
      <c r="R94" s="370">
        <v>204.8</v>
      </c>
      <c r="S94" s="369">
        <v>88</v>
      </c>
      <c r="T94" s="369">
        <v>19.8</v>
      </c>
      <c r="U94" s="369">
        <v>97</v>
      </c>
      <c r="V94" s="369">
        <v>3.4000000000000101</v>
      </c>
    </row>
    <row r="95" spans="1:22" s="350" customFormat="1" ht="23.1" customHeight="1">
      <c r="A95" s="462" t="s">
        <v>244</v>
      </c>
      <c r="B95" s="359" t="s">
        <v>245</v>
      </c>
      <c r="C95" s="164">
        <v>7250</v>
      </c>
      <c r="D95" s="164"/>
      <c r="E95" s="164"/>
      <c r="F95" s="164"/>
      <c r="G95" s="164"/>
      <c r="H95" s="164"/>
      <c r="I95" s="368">
        <v>725</v>
      </c>
      <c r="J95" s="368">
        <v>304.5</v>
      </c>
      <c r="K95" s="368">
        <v>298.3</v>
      </c>
      <c r="L95" s="368">
        <v>76.3</v>
      </c>
      <c r="M95" s="368">
        <v>45.9</v>
      </c>
      <c r="N95" s="368">
        <v>602.79999999999995</v>
      </c>
      <c r="O95" s="368">
        <v>300</v>
      </c>
      <c r="P95" s="368">
        <v>302.8</v>
      </c>
      <c r="Q95" s="368">
        <v>63.8</v>
      </c>
      <c r="R95" s="368">
        <v>630.79999999999995</v>
      </c>
      <c r="S95" s="368">
        <v>270</v>
      </c>
      <c r="T95" s="368">
        <v>93.8</v>
      </c>
      <c r="U95" s="368">
        <v>267</v>
      </c>
      <c r="V95" s="368">
        <v>35.799999999999997</v>
      </c>
    </row>
    <row r="96" spans="1:22" s="350" customFormat="1" ht="30" customHeight="1">
      <c r="A96" s="462"/>
      <c r="B96" s="359" t="s">
        <v>353</v>
      </c>
      <c r="C96" s="164">
        <v>3290</v>
      </c>
      <c r="D96" s="164"/>
      <c r="E96" s="164"/>
      <c r="F96" s="164"/>
      <c r="G96" s="164"/>
      <c r="H96" s="164"/>
      <c r="I96" s="368">
        <v>329</v>
      </c>
      <c r="J96" s="368">
        <v>138.19999999999999</v>
      </c>
      <c r="K96" s="368">
        <v>114.5</v>
      </c>
      <c r="L96" s="368">
        <v>76.3</v>
      </c>
      <c r="M96" s="368">
        <v>0</v>
      </c>
      <c r="N96" s="368">
        <v>252.7</v>
      </c>
      <c r="O96" s="368">
        <v>135.6</v>
      </c>
      <c r="P96" s="368">
        <v>117.1</v>
      </c>
      <c r="Q96" s="368">
        <v>29</v>
      </c>
      <c r="R96" s="368">
        <v>255.6</v>
      </c>
      <c r="S96" s="368">
        <v>111</v>
      </c>
      <c r="T96" s="368">
        <v>53.6</v>
      </c>
      <c r="U96" s="368">
        <v>91</v>
      </c>
      <c r="V96" s="368">
        <v>26.1</v>
      </c>
    </row>
    <row r="97" spans="1:22" s="350" customFormat="1" ht="20.100000000000001" customHeight="1">
      <c r="A97" s="462"/>
      <c r="B97" s="361" t="s">
        <v>246</v>
      </c>
      <c r="C97" s="362">
        <v>0</v>
      </c>
      <c r="D97" s="363">
        <v>0.42</v>
      </c>
      <c r="E97" s="363">
        <v>0.57999999999999996</v>
      </c>
      <c r="F97" s="364">
        <v>0</v>
      </c>
      <c r="G97" s="364">
        <v>1</v>
      </c>
      <c r="H97" s="364">
        <v>0</v>
      </c>
      <c r="I97" s="370">
        <v>0</v>
      </c>
      <c r="J97" s="370">
        <v>0</v>
      </c>
      <c r="K97" s="370">
        <v>0</v>
      </c>
      <c r="L97" s="370">
        <v>0</v>
      </c>
      <c r="M97" s="370">
        <v>0</v>
      </c>
      <c r="N97" s="368">
        <v>0</v>
      </c>
      <c r="O97" s="368">
        <v>0</v>
      </c>
      <c r="P97" s="368">
        <v>0</v>
      </c>
      <c r="Q97" s="369"/>
      <c r="R97" s="370">
        <v>0</v>
      </c>
      <c r="S97" s="369">
        <v>0</v>
      </c>
      <c r="T97" s="369">
        <v>0</v>
      </c>
      <c r="U97" s="369">
        <v>0</v>
      </c>
      <c r="V97" s="369">
        <v>0</v>
      </c>
    </row>
    <row r="98" spans="1:22" s="350" customFormat="1" ht="20.100000000000001" customHeight="1">
      <c r="A98" s="462"/>
      <c r="B98" s="361" t="s">
        <v>247</v>
      </c>
      <c r="C98" s="362">
        <v>2988</v>
      </c>
      <c r="D98" s="363">
        <v>0.42</v>
      </c>
      <c r="E98" s="363">
        <v>0.57999999999999996</v>
      </c>
      <c r="F98" s="364">
        <v>0.6</v>
      </c>
      <c r="G98" s="364">
        <v>0.4</v>
      </c>
      <c r="H98" s="364">
        <v>0</v>
      </c>
      <c r="I98" s="370">
        <v>298.8</v>
      </c>
      <c r="J98" s="370">
        <v>125.5</v>
      </c>
      <c r="K98" s="370">
        <v>104</v>
      </c>
      <c r="L98" s="370">
        <v>69.3</v>
      </c>
      <c r="M98" s="370">
        <v>0</v>
      </c>
      <c r="N98" s="368">
        <v>229.5</v>
      </c>
      <c r="O98" s="368">
        <v>123</v>
      </c>
      <c r="P98" s="368">
        <v>106.5</v>
      </c>
      <c r="Q98" s="369">
        <v>26.3</v>
      </c>
      <c r="R98" s="370">
        <v>230.3</v>
      </c>
      <c r="S98" s="369">
        <v>98</v>
      </c>
      <c r="T98" s="369">
        <v>51.3</v>
      </c>
      <c r="U98" s="369">
        <v>81</v>
      </c>
      <c r="V98" s="369">
        <v>25.5</v>
      </c>
    </row>
    <row r="99" spans="1:22" s="350" customFormat="1" ht="20.100000000000001" customHeight="1">
      <c r="A99" s="462"/>
      <c r="B99" s="361" t="s">
        <v>248</v>
      </c>
      <c r="C99" s="362">
        <v>302</v>
      </c>
      <c r="D99" s="363">
        <v>0.42</v>
      </c>
      <c r="E99" s="363">
        <v>0.57999999999999996</v>
      </c>
      <c r="F99" s="364">
        <v>0.6</v>
      </c>
      <c r="G99" s="364">
        <v>0.4</v>
      </c>
      <c r="H99" s="364">
        <v>0</v>
      </c>
      <c r="I99" s="370">
        <v>30.2</v>
      </c>
      <c r="J99" s="370">
        <v>12.7</v>
      </c>
      <c r="K99" s="370">
        <v>10.5</v>
      </c>
      <c r="L99" s="370">
        <v>7</v>
      </c>
      <c r="M99" s="370">
        <v>0</v>
      </c>
      <c r="N99" s="368">
        <v>23.2</v>
      </c>
      <c r="O99" s="368">
        <v>12.6</v>
      </c>
      <c r="P99" s="368">
        <v>10.6</v>
      </c>
      <c r="Q99" s="369">
        <v>2.7</v>
      </c>
      <c r="R99" s="370">
        <v>25.3</v>
      </c>
      <c r="S99" s="369">
        <v>13</v>
      </c>
      <c r="T99" s="369">
        <v>2.2999999999999998</v>
      </c>
      <c r="U99" s="369">
        <v>10</v>
      </c>
      <c r="V99" s="369">
        <v>0.59999999999999798</v>
      </c>
    </row>
    <row r="100" spans="1:22" s="350" customFormat="1" ht="20.100000000000001" customHeight="1">
      <c r="A100" s="462"/>
      <c r="B100" s="361" t="s">
        <v>249</v>
      </c>
      <c r="C100" s="362">
        <v>2333</v>
      </c>
      <c r="D100" s="363">
        <v>0.42</v>
      </c>
      <c r="E100" s="363">
        <v>0.57999999999999996</v>
      </c>
      <c r="F100" s="364">
        <v>0.8</v>
      </c>
      <c r="G100" s="364">
        <v>0</v>
      </c>
      <c r="H100" s="364">
        <v>0.2</v>
      </c>
      <c r="I100" s="370">
        <v>233.3</v>
      </c>
      <c r="J100" s="370">
        <v>98</v>
      </c>
      <c r="K100" s="370">
        <v>108.3</v>
      </c>
      <c r="L100" s="370">
        <v>0</v>
      </c>
      <c r="M100" s="370">
        <v>27</v>
      </c>
      <c r="N100" s="368">
        <v>206.3</v>
      </c>
      <c r="O100" s="368">
        <v>96.8</v>
      </c>
      <c r="P100" s="368">
        <v>109.5</v>
      </c>
      <c r="Q100" s="369">
        <v>20.5</v>
      </c>
      <c r="R100" s="370">
        <v>219.3</v>
      </c>
      <c r="S100" s="369">
        <v>92</v>
      </c>
      <c r="T100" s="369">
        <v>25.3</v>
      </c>
      <c r="U100" s="369">
        <v>102</v>
      </c>
      <c r="V100" s="369">
        <v>7.5</v>
      </c>
    </row>
    <row r="101" spans="1:22" s="350" customFormat="1" ht="20.100000000000001" customHeight="1">
      <c r="A101" s="462"/>
      <c r="B101" s="361" t="s">
        <v>250</v>
      </c>
      <c r="C101" s="362">
        <v>1627</v>
      </c>
      <c r="D101" s="363">
        <v>0.42</v>
      </c>
      <c r="E101" s="363">
        <v>0.57999999999999996</v>
      </c>
      <c r="F101" s="364">
        <v>0.8</v>
      </c>
      <c r="G101" s="364">
        <v>0</v>
      </c>
      <c r="H101" s="364">
        <v>0.2</v>
      </c>
      <c r="I101" s="370">
        <v>162.69999999999999</v>
      </c>
      <c r="J101" s="370">
        <v>68.3</v>
      </c>
      <c r="K101" s="370">
        <v>75.5</v>
      </c>
      <c r="L101" s="370">
        <v>0</v>
      </c>
      <c r="M101" s="370">
        <v>18.899999999999999</v>
      </c>
      <c r="N101" s="368">
        <v>143.80000000000001</v>
      </c>
      <c r="O101" s="368">
        <v>67.599999999999994</v>
      </c>
      <c r="P101" s="368">
        <v>76.2</v>
      </c>
      <c r="Q101" s="369">
        <v>14.3</v>
      </c>
      <c r="R101" s="370">
        <v>155.9</v>
      </c>
      <c r="S101" s="369">
        <v>67</v>
      </c>
      <c r="T101" s="369">
        <v>14.9</v>
      </c>
      <c r="U101" s="369">
        <v>74</v>
      </c>
      <c r="V101" s="369">
        <v>2.2000000000000202</v>
      </c>
    </row>
    <row r="102" spans="1:22" s="350" customFormat="1" ht="20.100000000000001" customHeight="1">
      <c r="A102" s="462" t="s">
        <v>251</v>
      </c>
      <c r="B102" s="359" t="s">
        <v>252</v>
      </c>
      <c r="C102" s="164">
        <v>10284</v>
      </c>
      <c r="D102" s="164"/>
      <c r="E102" s="164"/>
      <c r="F102" s="164"/>
      <c r="G102" s="164"/>
      <c r="H102" s="164"/>
      <c r="I102" s="368">
        <v>1028.4000000000001</v>
      </c>
      <c r="J102" s="368">
        <v>431.9</v>
      </c>
      <c r="K102" s="368">
        <v>397.8</v>
      </c>
      <c r="L102" s="368">
        <v>94.9</v>
      </c>
      <c r="M102" s="368">
        <v>103.8</v>
      </c>
      <c r="N102" s="368">
        <v>829.7</v>
      </c>
      <c r="O102" s="368">
        <v>443.8</v>
      </c>
      <c r="P102" s="368">
        <v>385.9</v>
      </c>
      <c r="Q102" s="368">
        <v>29</v>
      </c>
      <c r="R102" s="368">
        <v>872.8</v>
      </c>
      <c r="S102" s="368">
        <v>432</v>
      </c>
      <c r="T102" s="368">
        <v>40.799999999999997</v>
      </c>
      <c r="U102" s="368">
        <v>400</v>
      </c>
      <c r="V102" s="368">
        <v>-14.1</v>
      </c>
    </row>
    <row r="103" spans="1:22" s="350" customFormat="1" ht="20.100000000000001" customHeight="1">
      <c r="A103" s="462"/>
      <c r="B103" s="361" t="s">
        <v>354</v>
      </c>
      <c r="C103" s="164">
        <v>3236</v>
      </c>
      <c r="D103" s="164"/>
      <c r="E103" s="164"/>
      <c r="F103" s="164"/>
      <c r="G103" s="164"/>
      <c r="H103" s="164"/>
      <c r="I103" s="368">
        <v>323.60000000000002</v>
      </c>
      <c r="J103" s="368">
        <v>135.9</v>
      </c>
      <c r="K103" s="368">
        <v>92.6</v>
      </c>
      <c r="L103" s="368">
        <v>94.9</v>
      </c>
      <c r="M103" s="368">
        <v>0.2</v>
      </c>
      <c r="N103" s="368">
        <v>228.5</v>
      </c>
      <c r="O103" s="368">
        <v>142.69999999999999</v>
      </c>
      <c r="P103" s="368">
        <v>85.8</v>
      </c>
      <c r="Q103" s="368">
        <v>0</v>
      </c>
      <c r="R103" s="368">
        <v>240.7</v>
      </c>
      <c r="S103" s="368">
        <v>139</v>
      </c>
      <c r="T103" s="368">
        <v>3.7</v>
      </c>
      <c r="U103" s="368">
        <v>98</v>
      </c>
      <c r="V103" s="368">
        <v>-12.2</v>
      </c>
    </row>
    <row r="104" spans="1:22" s="350" customFormat="1" ht="20.100000000000001" customHeight="1">
      <c r="A104" s="462"/>
      <c r="B104" s="361" t="s">
        <v>253</v>
      </c>
      <c r="C104" s="362">
        <v>40</v>
      </c>
      <c r="D104" s="363">
        <v>0.42</v>
      </c>
      <c r="E104" s="363">
        <v>0.57999999999999996</v>
      </c>
      <c r="F104" s="364">
        <v>0</v>
      </c>
      <c r="G104" s="364">
        <v>1</v>
      </c>
      <c r="H104" s="364">
        <v>0</v>
      </c>
      <c r="I104" s="370">
        <v>4</v>
      </c>
      <c r="J104" s="370">
        <v>1.7</v>
      </c>
      <c r="K104" s="370">
        <v>0</v>
      </c>
      <c r="L104" s="370">
        <v>2.2999999999999998</v>
      </c>
      <c r="M104" s="370">
        <v>0</v>
      </c>
      <c r="N104" s="368">
        <v>1.7</v>
      </c>
      <c r="O104" s="368">
        <v>1.7</v>
      </c>
      <c r="P104" s="368">
        <v>0</v>
      </c>
      <c r="Q104" s="369"/>
      <c r="R104" s="370">
        <v>1.7</v>
      </c>
      <c r="S104" s="369">
        <v>1</v>
      </c>
      <c r="T104" s="369">
        <v>0.7</v>
      </c>
      <c r="U104" s="369">
        <v>0</v>
      </c>
      <c r="V104" s="369">
        <v>0</v>
      </c>
    </row>
    <row r="105" spans="1:22" s="350" customFormat="1" ht="20.100000000000001" customHeight="1">
      <c r="A105" s="462"/>
      <c r="B105" s="361" t="s">
        <v>254</v>
      </c>
      <c r="C105" s="362">
        <v>767</v>
      </c>
      <c r="D105" s="363">
        <v>0.42</v>
      </c>
      <c r="E105" s="363">
        <v>0.57999999999999996</v>
      </c>
      <c r="F105" s="364">
        <v>0.5</v>
      </c>
      <c r="G105" s="364">
        <v>0.5</v>
      </c>
      <c r="H105" s="364">
        <v>0</v>
      </c>
      <c r="I105" s="370">
        <v>76.7</v>
      </c>
      <c r="J105" s="370">
        <v>32.200000000000003</v>
      </c>
      <c r="K105" s="370">
        <v>22.2</v>
      </c>
      <c r="L105" s="370">
        <v>22.2</v>
      </c>
      <c r="M105" s="370">
        <v>0.1</v>
      </c>
      <c r="N105" s="368">
        <v>54.4</v>
      </c>
      <c r="O105" s="368">
        <v>32.1</v>
      </c>
      <c r="P105" s="368">
        <v>22.3</v>
      </c>
      <c r="Q105" s="369"/>
      <c r="R105" s="370">
        <v>54.1</v>
      </c>
      <c r="S105" s="369">
        <v>31</v>
      </c>
      <c r="T105" s="369">
        <v>1.1000000000000001</v>
      </c>
      <c r="U105" s="369">
        <v>22</v>
      </c>
      <c r="V105" s="369">
        <v>0.30000000000000399</v>
      </c>
    </row>
    <row r="106" spans="1:22" s="350" customFormat="1" ht="20.100000000000001" customHeight="1">
      <c r="A106" s="462"/>
      <c r="B106" s="361" t="s">
        <v>255</v>
      </c>
      <c r="C106" s="362">
        <v>0</v>
      </c>
      <c r="D106" s="363">
        <v>0.42</v>
      </c>
      <c r="E106" s="363">
        <v>0.57999999999999996</v>
      </c>
      <c r="F106" s="364">
        <v>0.7</v>
      </c>
      <c r="G106" s="364">
        <v>0</v>
      </c>
      <c r="H106" s="364">
        <v>0.3</v>
      </c>
      <c r="I106" s="370">
        <v>0</v>
      </c>
      <c r="J106" s="370">
        <v>0</v>
      </c>
      <c r="K106" s="370">
        <v>0</v>
      </c>
      <c r="L106" s="370">
        <v>0</v>
      </c>
      <c r="M106" s="370">
        <v>0</v>
      </c>
      <c r="N106" s="368">
        <v>0</v>
      </c>
      <c r="O106" s="368">
        <v>7</v>
      </c>
      <c r="P106" s="368">
        <v>-7</v>
      </c>
      <c r="Q106" s="369"/>
      <c r="R106" s="370">
        <v>14</v>
      </c>
      <c r="S106" s="369">
        <v>7</v>
      </c>
      <c r="T106" s="369">
        <v>0</v>
      </c>
      <c r="U106" s="369">
        <v>7</v>
      </c>
      <c r="V106" s="369">
        <v>-14</v>
      </c>
    </row>
    <row r="107" spans="1:22" s="350" customFormat="1" ht="20.100000000000001" customHeight="1">
      <c r="A107" s="462"/>
      <c r="B107" s="361" t="s">
        <v>256</v>
      </c>
      <c r="C107" s="362">
        <v>2429</v>
      </c>
      <c r="D107" s="363">
        <v>0.42</v>
      </c>
      <c r="E107" s="363">
        <v>0.57999999999999996</v>
      </c>
      <c r="F107" s="364">
        <v>0.5</v>
      </c>
      <c r="G107" s="364">
        <v>0.5</v>
      </c>
      <c r="H107" s="364">
        <v>0</v>
      </c>
      <c r="I107" s="370">
        <v>242.9</v>
      </c>
      <c r="J107" s="370">
        <v>102</v>
      </c>
      <c r="K107" s="370">
        <v>70.400000000000006</v>
      </c>
      <c r="L107" s="370">
        <v>70.400000000000006</v>
      </c>
      <c r="M107" s="370">
        <v>0.1</v>
      </c>
      <c r="N107" s="368">
        <v>172.4</v>
      </c>
      <c r="O107" s="368">
        <v>101.9</v>
      </c>
      <c r="P107" s="368">
        <v>70.5</v>
      </c>
      <c r="Q107" s="369"/>
      <c r="R107" s="370">
        <v>170.9</v>
      </c>
      <c r="S107" s="369">
        <v>100</v>
      </c>
      <c r="T107" s="369">
        <v>1.9</v>
      </c>
      <c r="U107" s="369">
        <v>69</v>
      </c>
      <c r="V107" s="369">
        <v>1.5</v>
      </c>
    </row>
    <row r="108" spans="1:22" s="350" customFormat="1" ht="20.100000000000001" customHeight="1">
      <c r="A108" s="462"/>
      <c r="B108" s="361" t="s">
        <v>257</v>
      </c>
      <c r="C108" s="362">
        <v>1173</v>
      </c>
      <c r="D108" s="363">
        <v>0.42</v>
      </c>
      <c r="E108" s="363">
        <v>0.57999999999999996</v>
      </c>
      <c r="F108" s="364">
        <v>0.7</v>
      </c>
      <c r="G108" s="364">
        <v>0</v>
      </c>
      <c r="H108" s="364">
        <v>0.3</v>
      </c>
      <c r="I108" s="370">
        <v>117.3</v>
      </c>
      <c r="J108" s="370">
        <v>49.3</v>
      </c>
      <c r="K108" s="370">
        <v>47.6</v>
      </c>
      <c r="L108" s="370">
        <v>0</v>
      </c>
      <c r="M108" s="370">
        <v>20.399999999999999</v>
      </c>
      <c r="N108" s="368">
        <v>96.9</v>
      </c>
      <c r="O108" s="368">
        <v>56</v>
      </c>
      <c r="P108" s="368">
        <v>40.9</v>
      </c>
      <c r="Q108" s="369"/>
      <c r="R108" s="370">
        <v>110</v>
      </c>
      <c r="S108" s="369">
        <v>56</v>
      </c>
      <c r="T108" s="369">
        <v>0</v>
      </c>
      <c r="U108" s="369">
        <v>54</v>
      </c>
      <c r="V108" s="369">
        <v>-13.1</v>
      </c>
    </row>
    <row r="109" spans="1:22" s="350" customFormat="1" ht="20.100000000000001" customHeight="1">
      <c r="A109" s="462"/>
      <c r="B109" s="361" t="s">
        <v>258</v>
      </c>
      <c r="C109" s="362">
        <v>1032</v>
      </c>
      <c r="D109" s="363">
        <v>0.42</v>
      </c>
      <c r="E109" s="363">
        <v>0.57999999999999996</v>
      </c>
      <c r="F109" s="364">
        <v>0.7</v>
      </c>
      <c r="G109" s="364">
        <v>0</v>
      </c>
      <c r="H109" s="364">
        <v>0.3</v>
      </c>
      <c r="I109" s="370">
        <v>103.2</v>
      </c>
      <c r="J109" s="370">
        <v>43.3</v>
      </c>
      <c r="K109" s="370">
        <v>41.9</v>
      </c>
      <c r="L109" s="370">
        <v>0</v>
      </c>
      <c r="M109" s="370">
        <v>18</v>
      </c>
      <c r="N109" s="368">
        <v>85.2</v>
      </c>
      <c r="O109" s="368">
        <v>43</v>
      </c>
      <c r="P109" s="368">
        <v>42.2</v>
      </c>
      <c r="Q109" s="369"/>
      <c r="R109" s="370">
        <v>78</v>
      </c>
      <c r="S109" s="369">
        <v>36</v>
      </c>
      <c r="T109" s="369">
        <v>7</v>
      </c>
      <c r="U109" s="369">
        <v>35</v>
      </c>
      <c r="V109" s="369">
        <v>7.1999999999999904</v>
      </c>
    </row>
    <row r="110" spans="1:22" s="350" customFormat="1" ht="20.100000000000001" customHeight="1">
      <c r="A110" s="462"/>
      <c r="B110" s="361" t="s">
        <v>259</v>
      </c>
      <c r="C110" s="362">
        <v>1545</v>
      </c>
      <c r="D110" s="363">
        <v>0.42</v>
      </c>
      <c r="E110" s="363">
        <v>0.57999999999999996</v>
      </c>
      <c r="F110" s="364">
        <v>0.7</v>
      </c>
      <c r="G110" s="364">
        <v>0</v>
      </c>
      <c r="H110" s="364">
        <v>0.3</v>
      </c>
      <c r="I110" s="370">
        <v>154.5</v>
      </c>
      <c r="J110" s="370">
        <v>64.900000000000006</v>
      </c>
      <c r="K110" s="370">
        <v>62.7</v>
      </c>
      <c r="L110" s="370">
        <v>0</v>
      </c>
      <c r="M110" s="370">
        <v>26.9</v>
      </c>
      <c r="N110" s="368">
        <v>127.6</v>
      </c>
      <c r="O110" s="368">
        <v>65</v>
      </c>
      <c r="P110" s="368">
        <v>62.6</v>
      </c>
      <c r="Q110" s="369"/>
      <c r="R110" s="370">
        <v>128</v>
      </c>
      <c r="S110" s="369">
        <v>65</v>
      </c>
      <c r="T110" s="369">
        <v>0</v>
      </c>
      <c r="U110" s="369">
        <v>63</v>
      </c>
      <c r="V110" s="369">
        <v>-0.39999999999999097</v>
      </c>
    </row>
    <row r="111" spans="1:22" s="350" customFormat="1" ht="20.100000000000001" customHeight="1">
      <c r="A111" s="462"/>
      <c r="B111" s="361" t="s">
        <v>260</v>
      </c>
      <c r="C111" s="362">
        <v>3298</v>
      </c>
      <c r="D111" s="363">
        <v>0.42</v>
      </c>
      <c r="E111" s="363">
        <v>0.57999999999999996</v>
      </c>
      <c r="F111" s="364">
        <v>0.8</v>
      </c>
      <c r="G111" s="364">
        <v>0</v>
      </c>
      <c r="H111" s="364">
        <v>0.2</v>
      </c>
      <c r="I111" s="370">
        <v>329.8</v>
      </c>
      <c r="J111" s="370">
        <v>138.5</v>
      </c>
      <c r="K111" s="370">
        <v>153</v>
      </c>
      <c r="L111" s="370">
        <v>0</v>
      </c>
      <c r="M111" s="370">
        <v>38.299999999999997</v>
      </c>
      <c r="N111" s="368">
        <v>291.5</v>
      </c>
      <c r="O111" s="368">
        <v>137.1</v>
      </c>
      <c r="P111" s="368">
        <v>154.4</v>
      </c>
      <c r="Q111" s="369">
        <v>29</v>
      </c>
      <c r="R111" s="370">
        <v>316.10000000000002</v>
      </c>
      <c r="S111" s="369">
        <v>136</v>
      </c>
      <c r="T111" s="369">
        <v>30.1</v>
      </c>
      <c r="U111" s="369">
        <v>150</v>
      </c>
      <c r="V111" s="369">
        <v>4.3999999999999799</v>
      </c>
    </row>
    <row r="112" spans="1:22" s="350" customFormat="1" ht="20.100000000000001" customHeight="1">
      <c r="A112" s="462" t="s">
        <v>261</v>
      </c>
      <c r="B112" s="359" t="s">
        <v>262</v>
      </c>
      <c r="C112" s="164">
        <v>20687</v>
      </c>
      <c r="D112" s="164"/>
      <c r="E112" s="164"/>
      <c r="F112" s="164"/>
      <c r="G112" s="164"/>
      <c r="H112" s="164"/>
      <c r="I112" s="368">
        <v>2068.6999999999998</v>
      </c>
      <c r="J112" s="368">
        <v>868.8</v>
      </c>
      <c r="K112" s="368">
        <v>861.9</v>
      </c>
      <c r="L112" s="368">
        <v>114.2</v>
      </c>
      <c r="M112" s="368">
        <v>223.8</v>
      </c>
      <c r="N112" s="368">
        <v>1730.7</v>
      </c>
      <c r="O112" s="368">
        <v>863.5</v>
      </c>
      <c r="P112" s="368">
        <v>867.2</v>
      </c>
      <c r="Q112" s="368">
        <v>98.1</v>
      </c>
      <c r="R112" s="368">
        <v>1671</v>
      </c>
      <c r="S112" s="368">
        <v>842</v>
      </c>
      <c r="T112" s="368">
        <v>119.6</v>
      </c>
      <c r="U112" s="368">
        <v>829</v>
      </c>
      <c r="V112" s="368">
        <v>38.200000000000003</v>
      </c>
    </row>
    <row r="113" spans="1:22" s="350" customFormat="1" ht="24" customHeight="1">
      <c r="A113" s="462"/>
      <c r="B113" s="361" t="s">
        <v>355</v>
      </c>
      <c r="C113" s="164">
        <v>3501</v>
      </c>
      <c r="D113" s="164"/>
      <c r="E113" s="164"/>
      <c r="F113" s="164"/>
      <c r="G113" s="164"/>
      <c r="H113" s="164"/>
      <c r="I113" s="368">
        <v>350.1</v>
      </c>
      <c r="J113" s="368">
        <v>147.1</v>
      </c>
      <c r="K113" s="368">
        <v>88.9</v>
      </c>
      <c r="L113" s="368">
        <v>114.2</v>
      </c>
      <c r="M113" s="368">
        <v>-0.1</v>
      </c>
      <c r="N113" s="368">
        <v>236</v>
      </c>
      <c r="O113" s="368">
        <v>146.69999999999999</v>
      </c>
      <c r="P113" s="368">
        <v>89.3</v>
      </c>
      <c r="Q113" s="368">
        <v>0</v>
      </c>
      <c r="R113" s="368">
        <v>226</v>
      </c>
      <c r="S113" s="368">
        <v>139</v>
      </c>
      <c r="T113" s="368">
        <v>7.7</v>
      </c>
      <c r="U113" s="368">
        <v>87</v>
      </c>
      <c r="V113" s="368">
        <v>2.2999999999999901</v>
      </c>
    </row>
    <row r="114" spans="1:22" s="350" customFormat="1" ht="20.100000000000001" customHeight="1">
      <c r="A114" s="462"/>
      <c r="B114" s="361" t="s">
        <v>263</v>
      </c>
      <c r="C114" s="362">
        <v>43</v>
      </c>
      <c r="D114" s="363">
        <v>0.42</v>
      </c>
      <c r="E114" s="363">
        <v>0.57999999999999996</v>
      </c>
      <c r="F114" s="364">
        <v>0</v>
      </c>
      <c r="G114" s="364">
        <v>1</v>
      </c>
      <c r="H114" s="364">
        <v>0</v>
      </c>
      <c r="I114" s="370">
        <v>4.3</v>
      </c>
      <c r="J114" s="370">
        <v>1.8</v>
      </c>
      <c r="K114" s="370">
        <v>0</v>
      </c>
      <c r="L114" s="370">
        <v>2.5</v>
      </c>
      <c r="M114" s="370">
        <v>0</v>
      </c>
      <c r="N114" s="368">
        <v>1.8</v>
      </c>
      <c r="O114" s="368">
        <v>1.8</v>
      </c>
      <c r="P114" s="368">
        <v>0</v>
      </c>
      <c r="Q114" s="369"/>
      <c r="R114" s="370">
        <v>1.8</v>
      </c>
      <c r="S114" s="369">
        <v>2</v>
      </c>
      <c r="T114" s="369">
        <v>-0.2</v>
      </c>
      <c r="U114" s="369">
        <v>0</v>
      </c>
      <c r="V114" s="369">
        <v>0</v>
      </c>
    </row>
    <row r="115" spans="1:22" s="350" customFormat="1" ht="20.100000000000001" customHeight="1">
      <c r="A115" s="462"/>
      <c r="B115" s="361" t="s">
        <v>266</v>
      </c>
      <c r="C115" s="362">
        <v>1492</v>
      </c>
      <c r="D115" s="363">
        <v>0.42</v>
      </c>
      <c r="E115" s="363">
        <v>0.57999999999999996</v>
      </c>
      <c r="F115" s="364">
        <v>0.5</v>
      </c>
      <c r="G115" s="364">
        <v>0.5</v>
      </c>
      <c r="H115" s="364">
        <v>0</v>
      </c>
      <c r="I115" s="370">
        <v>149.19999999999999</v>
      </c>
      <c r="J115" s="370">
        <v>62.7</v>
      </c>
      <c r="K115" s="370">
        <v>43.3</v>
      </c>
      <c r="L115" s="370">
        <v>43.3</v>
      </c>
      <c r="M115" s="370">
        <v>-0.1</v>
      </c>
      <c r="N115" s="368">
        <v>106</v>
      </c>
      <c r="O115" s="368">
        <v>62.5</v>
      </c>
      <c r="P115" s="368">
        <v>43.5</v>
      </c>
      <c r="Q115" s="369"/>
      <c r="R115" s="370">
        <v>102.5</v>
      </c>
      <c r="S115" s="369">
        <v>58</v>
      </c>
      <c r="T115" s="369">
        <v>4.5</v>
      </c>
      <c r="U115" s="369">
        <v>40</v>
      </c>
      <c r="V115" s="369">
        <v>3.5</v>
      </c>
    </row>
    <row r="116" spans="1:22" s="350" customFormat="1" ht="20.100000000000001" customHeight="1">
      <c r="A116" s="462"/>
      <c r="B116" s="361" t="s">
        <v>264</v>
      </c>
      <c r="C116" s="362">
        <v>0</v>
      </c>
      <c r="D116" s="363">
        <v>0.42</v>
      </c>
      <c r="E116" s="363">
        <v>0.57999999999999996</v>
      </c>
      <c r="F116" s="364">
        <v>0.7</v>
      </c>
      <c r="G116" s="364">
        <v>0</v>
      </c>
      <c r="H116" s="364">
        <v>0.3</v>
      </c>
      <c r="I116" s="370">
        <v>0</v>
      </c>
      <c r="J116" s="370">
        <v>0</v>
      </c>
      <c r="K116" s="370">
        <v>0</v>
      </c>
      <c r="L116" s="370">
        <v>0</v>
      </c>
      <c r="M116" s="370">
        <v>0</v>
      </c>
      <c r="N116" s="368">
        <v>0</v>
      </c>
      <c r="O116" s="368">
        <v>0.1</v>
      </c>
      <c r="P116" s="368">
        <v>-0.1</v>
      </c>
      <c r="Q116" s="369"/>
      <c r="R116" s="370">
        <v>3.1</v>
      </c>
      <c r="S116" s="369">
        <v>3</v>
      </c>
      <c r="T116" s="369">
        <v>-2.9</v>
      </c>
      <c r="U116" s="369">
        <v>3</v>
      </c>
      <c r="V116" s="369">
        <v>-3.1</v>
      </c>
    </row>
    <row r="117" spans="1:22" s="350" customFormat="1" ht="20.100000000000001" customHeight="1">
      <c r="A117" s="462"/>
      <c r="B117" s="361" t="s">
        <v>265</v>
      </c>
      <c r="C117" s="362">
        <v>0</v>
      </c>
      <c r="D117" s="363">
        <v>0.42</v>
      </c>
      <c r="E117" s="363">
        <v>0.57999999999999996</v>
      </c>
      <c r="F117" s="364">
        <v>0.8</v>
      </c>
      <c r="G117" s="364">
        <v>0</v>
      </c>
      <c r="H117" s="364">
        <v>0.2</v>
      </c>
      <c r="I117" s="370">
        <v>0</v>
      </c>
      <c r="J117" s="370">
        <v>0</v>
      </c>
      <c r="K117" s="370">
        <v>0</v>
      </c>
      <c r="L117" s="370">
        <v>0</v>
      </c>
      <c r="M117" s="370">
        <v>0</v>
      </c>
      <c r="N117" s="368">
        <v>0</v>
      </c>
      <c r="O117" s="368">
        <v>0.1</v>
      </c>
      <c r="P117" s="368">
        <v>-0.1</v>
      </c>
      <c r="Q117" s="369"/>
      <c r="R117" s="370">
        <v>3.1</v>
      </c>
      <c r="S117" s="369">
        <v>2</v>
      </c>
      <c r="T117" s="369">
        <v>-1.9</v>
      </c>
      <c r="U117" s="369">
        <v>3</v>
      </c>
      <c r="V117" s="369">
        <v>-3.1</v>
      </c>
    </row>
    <row r="118" spans="1:22" s="350" customFormat="1" ht="20.100000000000001" customHeight="1">
      <c r="A118" s="462"/>
      <c r="B118" s="361" t="s">
        <v>267</v>
      </c>
      <c r="C118" s="362">
        <v>1966</v>
      </c>
      <c r="D118" s="363">
        <v>0.42</v>
      </c>
      <c r="E118" s="363">
        <v>0.57999999999999996</v>
      </c>
      <c r="F118" s="364">
        <v>0.4</v>
      </c>
      <c r="G118" s="364">
        <v>0.6</v>
      </c>
      <c r="H118" s="364">
        <v>0</v>
      </c>
      <c r="I118" s="370">
        <v>196.6</v>
      </c>
      <c r="J118" s="370">
        <v>82.6</v>
      </c>
      <c r="K118" s="370">
        <v>45.6</v>
      </c>
      <c r="L118" s="370">
        <v>68.400000000000006</v>
      </c>
      <c r="M118" s="370">
        <v>0</v>
      </c>
      <c r="N118" s="368">
        <v>128.19999999999999</v>
      </c>
      <c r="O118" s="368">
        <v>82.2</v>
      </c>
      <c r="P118" s="368">
        <v>46</v>
      </c>
      <c r="Q118" s="369"/>
      <c r="R118" s="370">
        <v>123.2</v>
      </c>
      <c r="S118" s="369">
        <v>74</v>
      </c>
      <c r="T118" s="369">
        <v>8.1999999999999993</v>
      </c>
      <c r="U118" s="369">
        <v>41</v>
      </c>
      <c r="V118" s="369">
        <v>4.9999999999999902</v>
      </c>
    </row>
    <row r="119" spans="1:22" s="350" customFormat="1" ht="20.100000000000001" customHeight="1">
      <c r="A119" s="462"/>
      <c r="B119" s="361" t="s">
        <v>268</v>
      </c>
      <c r="C119" s="362">
        <v>1519</v>
      </c>
      <c r="D119" s="363">
        <v>0.42</v>
      </c>
      <c r="E119" s="363">
        <v>0.57999999999999996</v>
      </c>
      <c r="F119" s="364">
        <v>0.7</v>
      </c>
      <c r="G119" s="364">
        <v>0</v>
      </c>
      <c r="H119" s="364">
        <v>0.3</v>
      </c>
      <c r="I119" s="370">
        <v>151.9</v>
      </c>
      <c r="J119" s="370">
        <v>63.8</v>
      </c>
      <c r="K119" s="370">
        <v>61.7</v>
      </c>
      <c r="L119" s="370">
        <v>0</v>
      </c>
      <c r="M119" s="370">
        <v>26.4</v>
      </c>
      <c r="N119" s="368">
        <v>125.5</v>
      </c>
      <c r="O119" s="368">
        <v>63.7</v>
      </c>
      <c r="P119" s="368">
        <v>61.8</v>
      </c>
      <c r="Q119" s="369"/>
      <c r="R119" s="370">
        <v>122.7</v>
      </c>
      <c r="S119" s="369">
        <v>61</v>
      </c>
      <c r="T119" s="369">
        <v>2.7</v>
      </c>
      <c r="U119" s="369">
        <v>59</v>
      </c>
      <c r="V119" s="369">
        <v>2.8</v>
      </c>
    </row>
    <row r="120" spans="1:22" s="350" customFormat="1" ht="20.100000000000001" customHeight="1">
      <c r="A120" s="462"/>
      <c r="B120" s="361" t="s">
        <v>269</v>
      </c>
      <c r="C120" s="362">
        <v>1799</v>
      </c>
      <c r="D120" s="363">
        <v>0.42</v>
      </c>
      <c r="E120" s="363">
        <v>0.57999999999999996</v>
      </c>
      <c r="F120" s="364">
        <v>0.7</v>
      </c>
      <c r="G120" s="364">
        <v>0</v>
      </c>
      <c r="H120" s="364">
        <v>0.3</v>
      </c>
      <c r="I120" s="370">
        <v>179.9</v>
      </c>
      <c r="J120" s="370">
        <v>75.599999999999994</v>
      </c>
      <c r="K120" s="370">
        <v>73</v>
      </c>
      <c r="L120" s="370">
        <v>0</v>
      </c>
      <c r="M120" s="370">
        <v>31.3</v>
      </c>
      <c r="N120" s="368">
        <v>148.6</v>
      </c>
      <c r="O120" s="368">
        <v>76</v>
      </c>
      <c r="P120" s="368">
        <v>72.599999999999994</v>
      </c>
      <c r="Q120" s="369"/>
      <c r="R120" s="370">
        <v>149</v>
      </c>
      <c r="S120" s="369">
        <v>76</v>
      </c>
      <c r="T120" s="369">
        <v>0</v>
      </c>
      <c r="U120" s="369">
        <v>73</v>
      </c>
      <c r="V120" s="369">
        <v>-0.40000000000000602</v>
      </c>
    </row>
    <row r="121" spans="1:22" s="350" customFormat="1" ht="20.100000000000001" customHeight="1">
      <c r="A121" s="462"/>
      <c r="B121" s="361" t="s">
        <v>270</v>
      </c>
      <c r="C121" s="362">
        <v>3544</v>
      </c>
      <c r="D121" s="363">
        <v>0.42</v>
      </c>
      <c r="E121" s="363">
        <v>0.57999999999999996</v>
      </c>
      <c r="F121" s="364">
        <v>0.8</v>
      </c>
      <c r="G121" s="364">
        <v>0</v>
      </c>
      <c r="H121" s="364">
        <v>0.2</v>
      </c>
      <c r="I121" s="370">
        <v>354.4</v>
      </c>
      <c r="J121" s="370">
        <v>148.80000000000001</v>
      </c>
      <c r="K121" s="370">
        <v>164.4</v>
      </c>
      <c r="L121" s="370">
        <v>0</v>
      </c>
      <c r="M121" s="370">
        <v>41.2</v>
      </c>
      <c r="N121" s="368">
        <v>313.2</v>
      </c>
      <c r="O121" s="368">
        <v>148</v>
      </c>
      <c r="P121" s="368">
        <v>165.2</v>
      </c>
      <c r="Q121" s="369">
        <v>31.1</v>
      </c>
      <c r="R121" s="370">
        <v>358.1</v>
      </c>
      <c r="S121" s="369">
        <v>162</v>
      </c>
      <c r="T121" s="369">
        <v>17.100000000000001</v>
      </c>
      <c r="U121" s="369">
        <v>179</v>
      </c>
      <c r="V121" s="369">
        <v>-13.8</v>
      </c>
    </row>
    <row r="122" spans="1:22" s="350" customFormat="1" ht="20.100000000000001" customHeight="1">
      <c r="A122" s="462"/>
      <c r="B122" s="361" t="s">
        <v>271</v>
      </c>
      <c r="C122" s="362">
        <v>1562</v>
      </c>
      <c r="D122" s="363">
        <v>0.42</v>
      </c>
      <c r="E122" s="363">
        <v>0.57999999999999996</v>
      </c>
      <c r="F122" s="364">
        <v>0.8</v>
      </c>
      <c r="G122" s="364">
        <v>0</v>
      </c>
      <c r="H122" s="364">
        <v>0.2</v>
      </c>
      <c r="I122" s="370">
        <v>156.19999999999999</v>
      </c>
      <c r="J122" s="370">
        <v>65.599999999999994</v>
      </c>
      <c r="K122" s="370">
        <v>72.5</v>
      </c>
      <c r="L122" s="370">
        <v>0</v>
      </c>
      <c r="M122" s="370">
        <v>18.100000000000001</v>
      </c>
      <c r="N122" s="368">
        <v>138.1</v>
      </c>
      <c r="O122" s="368">
        <v>64.900000000000006</v>
      </c>
      <c r="P122" s="368">
        <v>73.2</v>
      </c>
      <c r="Q122" s="369">
        <v>13.7</v>
      </c>
      <c r="R122" s="370">
        <v>147.6</v>
      </c>
      <c r="S122" s="369">
        <v>63</v>
      </c>
      <c r="T122" s="369">
        <v>15.6</v>
      </c>
      <c r="U122" s="369">
        <v>69</v>
      </c>
      <c r="V122" s="369">
        <v>4.1999999999999904</v>
      </c>
    </row>
    <row r="123" spans="1:22" s="350" customFormat="1" ht="20.100000000000001" customHeight="1">
      <c r="A123" s="462"/>
      <c r="B123" s="361" t="s">
        <v>272</v>
      </c>
      <c r="C123" s="362">
        <v>2615</v>
      </c>
      <c r="D123" s="363">
        <v>0.42</v>
      </c>
      <c r="E123" s="363">
        <v>0.57999999999999996</v>
      </c>
      <c r="F123" s="364">
        <v>0.8</v>
      </c>
      <c r="G123" s="364">
        <v>0</v>
      </c>
      <c r="H123" s="364">
        <v>0.2</v>
      </c>
      <c r="I123" s="370">
        <v>261.5</v>
      </c>
      <c r="J123" s="370">
        <v>109.8</v>
      </c>
      <c r="K123" s="370">
        <v>121.3</v>
      </c>
      <c r="L123" s="370">
        <v>0</v>
      </c>
      <c r="M123" s="370">
        <v>30.4</v>
      </c>
      <c r="N123" s="368">
        <v>231.1</v>
      </c>
      <c r="O123" s="368">
        <v>108.4</v>
      </c>
      <c r="P123" s="368">
        <v>122.7</v>
      </c>
      <c r="Q123" s="369">
        <v>23</v>
      </c>
      <c r="R123" s="370">
        <v>244.4</v>
      </c>
      <c r="S123" s="369">
        <v>102</v>
      </c>
      <c r="T123" s="369">
        <v>29.4</v>
      </c>
      <c r="U123" s="369">
        <v>113</v>
      </c>
      <c r="V123" s="369">
        <v>9.6999999999999904</v>
      </c>
    </row>
    <row r="124" spans="1:22" s="350" customFormat="1" ht="20.100000000000001" customHeight="1">
      <c r="A124" s="462"/>
      <c r="B124" s="361" t="s">
        <v>273</v>
      </c>
      <c r="C124" s="362">
        <v>889</v>
      </c>
      <c r="D124" s="363">
        <v>0.42</v>
      </c>
      <c r="E124" s="363">
        <v>0.57999999999999996</v>
      </c>
      <c r="F124" s="364">
        <v>0.7</v>
      </c>
      <c r="G124" s="364">
        <v>0</v>
      </c>
      <c r="H124" s="364">
        <v>0.3</v>
      </c>
      <c r="I124" s="370">
        <v>88.9</v>
      </c>
      <c r="J124" s="370">
        <v>37.299999999999997</v>
      </c>
      <c r="K124" s="370">
        <v>36.1</v>
      </c>
      <c r="L124" s="370">
        <v>0</v>
      </c>
      <c r="M124" s="370">
        <v>15.5</v>
      </c>
      <c r="N124" s="368">
        <v>73.400000000000006</v>
      </c>
      <c r="O124" s="368">
        <v>37.200000000000003</v>
      </c>
      <c r="P124" s="368">
        <v>36.200000000000003</v>
      </c>
      <c r="Q124" s="369"/>
      <c r="R124" s="370">
        <v>71.2</v>
      </c>
      <c r="S124" s="369">
        <v>36</v>
      </c>
      <c r="T124" s="369">
        <v>1.2</v>
      </c>
      <c r="U124" s="369">
        <v>34</v>
      </c>
      <c r="V124" s="369">
        <v>2.2000000000000002</v>
      </c>
    </row>
    <row r="125" spans="1:22" s="350" customFormat="1" ht="20.100000000000001" customHeight="1">
      <c r="A125" s="462"/>
      <c r="B125" s="361" t="s">
        <v>274</v>
      </c>
      <c r="C125" s="362">
        <v>2624</v>
      </c>
      <c r="D125" s="363">
        <v>0.42</v>
      </c>
      <c r="E125" s="363">
        <v>0.57999999999999996</v>
      </c>
      <c r="F125" s="364">
        <v>0.8</v>
      </c>
      <c r="G125" s="364">
        <v>0</v>
      </c>
      <c r="H125" s="364">
        <v>0.2</v>
      </c>
      <c r="I125" s="370">
        <v>262.39999999999998</v>
      </c>
      <c r="J125" s="370">
        <v>110.2</v>
      </c>
      <c r="K125" s="370">
        <v>121.8</v>
      </c>
      <c r="L125" s="370">
        <v>0</v>
      </c>
      <c r="M125" s="370">
        <v>30.4</v>
      </c>
      <c r="N125" s="368">
        <v>232</v>
      </c>
      <c r="O125" s="368">
        <v>108.8</v>
      </c>
      <c r="P125" s="368">
        <v>123.2</v>
      </c>
      <c r="Q125" s="369">
        <v>23.1</v>
      </c>
      <c r="R125" s="370">
        <v>245.9</v>
      </c>
      <c r="S125" s="369">
        <v>103</v>
      </c>
      <c r="T125" s="369">
        <v>28.9</v>
      </c>
      <c r="U125" s="369">
        <v>114</v>
      </c>
      <c r="V125" s="369">
        <v>9.1999999999999904</v>
      </c>
    </row>
    <row r="126" spans="1:22" s="350" customFormat="1" ht="20.100000000000001" customHeight="1">
      <c r="A126" s="462"/>
      <c r="B126" s="361" t="s">
        <v>275</v>
      </c>
      <c r="C126" s="362">
        <v>815</v>
      </c>
      <c r="D126" s="363">
        <v>0.42</v>
      </c>
      <c r="E126" s="363">
        <v>0.57999999999999996</v>
      </c>
      <c r="F126" s="364">
        <v>0.8</v>
      </c>
      <c r="G126" s="364">
        <v>0</v>
      </c>
      <c r="H126" s="364">
        <v>0.2</v>
      </c>
      <c r="I126" s="370">
        <v>81.5</v>
      </c>
      <c r="J126" s="370">
        <v>34.200000000000003</v>
      </c>
      <c r="K126" s="370">
        <v>37.799999999999997</v>
      </c>
      <c r="L126" s="370">
        <v>0</v>
      </c>
      <c r="M126" s="370">
        <v>9.5</v>
      </c>
      <c r="N126" s="368">
        <v>72</v>
      </c>
      <c r="O126" s="368">
        <v>33.799999999999997</v>
      </c>
      <c r="P126" s="368">
        <v>38.200000000000003</v>
      </c>
      <c r="Q126" s="369">
        <v>7.2</v>
      </c>
      <c r="R126" s="370">
        <v>77</v>
      </c>
      <c r="S126" s="369">
        <v>33</v>
      </c>
      <c r="T126" s="369">
        <v>8</v>
      </c>
      <c r="U126" s="369">
        <v>36</v>
      </c>
      <c r="V126" s="369">
        <v>2.2000000000000002</v>
      </c>
    </row>
    <row r="127" spans="1:22" s="350" customFormat="1" ht="20.100000000000001" customHeight="1">
      <c r="A127" s="462"/>
      <c r="B127" s="361" t="s">
        <v>276</v>
      </c>
      <c r="C127" s="362">
        <v>1819</v>
      </c>
      <c r="D127" s="363">
        <v>0.42</v>
      </c>
      <c r="E127" s="363">
        <v>0.57999999999999996</v>
      </c>
      <c r="F127" s="364">
        <v>0.8</v>
      </c>
      <c r="G127" s="364">
        <v>0</v>
      </c>
      <c r="H127" s="364">
        <v>0.2</v>
      </c>
      <c r="I127" s="370">
        <v>181.9</v>
      </c>
      <c r="J127" s="370">
        <v>76.400000000000006</v>
      </c>
      <c r="K127" s="370">
        <v>84.4</v>
      </c>
      <c r="L127" s="370">
        <v>0</v>
      </c>
      <c r="M127" s="370">
        <v>21.1</v>
      </c>
      <c r="N127" s="368">
        <v>160.80000000000001</v>
      </c>
      <c r="O127" s="368">
        <v>76</v>
      </c>
      <c r="P127" s="368">
        <v>84.8</v>
      </c>
      <c r="Q127" s="369"/>
      <c r="R127" s="370">
        <v>141</v>
      </c>
      <c r="S127" s="369">
        <v>67</v>
      </c>
      <c r="T127" s="369">
        <v>9</v>
      </c>
      <c r="U127" s="369">
        <v>65</v>
      </c>
      <c r="V127" s="369">
        <v>19.8</v>
      </c>
    </row>
    <row r="128" spans="1:22" s="350" customFormat="1" ht="20.100000000000001" customHeight="1">
      <c r="A128" s="462" t="s">
        <v>277</v>
      </c>
      <c r="B128" s="359" t="s">
        <v>278</v>
      </c>
      <c r="C128" s="164">
        <v>14712</v>
      </c>
      <c r="D128" s="164"/>
      <c r="E128" s="164"/>
      <c r="F128" s="164"/>
      <c r="G128" s="164"/>
      <c r="H128" s="164"/>
      <c r="I128" s="368">
        <v>1471.2</v>
      </c>
      <c r="J128" s="368">
        <v>617.9</v>
      </c>
      <c r="K128" s="368">
        <v>576.6</v>
      </c>
      <c r="L128" s="368">
        <v>119.2</v>
      </c>
      <c r="M128" s="368">
        <v>157.5</v>
      </c>
      <c r="N128" s="368">
        <v>1194.5</v>
      </c>
      <c r="O128" s="368">
        <v>618.29999999999995</v>
      </c>
      <c r="P128" s="368">
        <v>576.20000000000005</v>
      </c>
      <c r="Q128" s="368">
        <v>59.8</v>
      </c>
      <c r="R128" s="368">
        <v>1191</v>
      </c>
      <c r="S128" s="368">
        <v>615</v>
      </c>
      <c r="T128" s="368">
        <v>63.1</v>
      </c>
      <c r="U128" s="368">
        <v>576</v>
      </c>
      <c r="V128" s="368">
        <v>0.200000000000017</v>
      </c>
    </row>
    <row r="129" spans="1:22" s="350" customFormat="1" ht="26.1" customHeight="1">
      <c r="A129" s="462"/>
      <c r="B129" s="359" t="s">
        <v>356</v>
      </c>
      <c r="C129" s="164">
        <v>3387</v>
      </c>
      <c r="D129" s="164"/>
      <c r="E129" s="164"/>
      <c r="F129" s="164"/>
      <c r="G129" s="164"/>
      <c r="H129" s="164"/>
      <c r="I129" s="368">
        <v>338.7</v>
      </c>
      <c r="J129" s="368">
        <v>142.30000000000001</v>
      </c>
      <c r="K129" s="368">
        <v>77.3</v>
      </c>
      <c r="L129" s="368">
        <v>119.2</v>
      </c>
      <c r="M129" s="368">
        <v>-0.1</v>
      </c>
      <c r="N129" s="368">
        <v>219.6</v>
      </c>
      <c r="O129" s="368">
        <v>141.9</v>
      </c>
      <c r="P129" s="368">
        <v>77.7</v>
      </c>
      <c r="Q129" s="368">
        <v>0</v>
      </c>
      <c r="R129" s="368">
        <v>206</v>
      </c>
      <c r="S129" s="368">
        <v>134</v>
      </c>
      <c r="T129" s="368">
        <v>7.9</v>
      </c>
      <c r="U129" s="368">
        <v>72</v>
      </c>
      <c r="V129" s="368">
        <v>5.7</v>
      </c>
    </row>
    <row r="130" spans="1:22" s="350" customFormat="1" ht="20.100000000000001" customHeight="1">
      <c r="A130" s="462"/>
      <c r="B130" s="361" t="s">
        <v>279</v>
      </c>
      <c r="C130" s="362">
        <v>59</v>
      </c>
      <c r="D130" s="363">
        <v>0.42</v>
      </c>
      <c r="E130" s="363">
        <v>0.57999999999999996</v>
      </c>
      <c r="F130" s="364">
        <v>0</v>
      </c>
      <c r="G130" s="364">
        <v>1</v>
      </c>
      <c r="H130" s="364">
        <v>0</v>
      </c>
      <c r="I130" s="370">
        <v>5.9</v>
      </c>
      <c r="J130" s="370">
        <v>2.5</v>
      </c>
      <c r="K130" s="370">
        <v>0</v>
      </c>
      <c r="L130" s="370">
        <v>3.4</v>
      </c>
      <c r="M130" s="370">
        <v>0</v>
      </c>
      <c r="N130" s="368">
        <v>2.5</v>
      </c>
      <c r="O130" s="368">
        <v>2.5</v>
      </c>
      <c r="P130" s="368">
        <v>0</v>
      </c>
      <c r="Q130" s="369"/>
      <c r="R130" s="370">
        <v>2.5</v>
      </c>
      <c r="S130" s="369">
        <v>3</v>
      </c>
      <c r="T130" s="369">
        <v>-0.5</v>
      </c>
      <c r="U130" s="369">
        <v>0</v>
      </c>
      <c r="V130" s="369">
        <v>0</v>
      </c>
    </row>
    <row r="131" spans="1:22" s="350" customFormat="1" ht="20.100000000000001" customHeight="1">
      <c r="A131" s="462"/>
      <c r="B131" s="361" t="s">
        <v>280</v>
      </c>
      <c r="C131" s="362">
        <v>2041</v>
      </c>
      <c r="D131" s="363">
        <v>0.42</v>
      </c>
      <c r="E131" s="363">
        <v>0.57999999999999996</v>
      </c>
      <c r="F131" s="364">
        <v>0.4</v>
      </c>
      <c r="G131" s="364">
        <v>0.6</v>
      </c>
      <c r="H131" s="364">
        <v>0</v>
      </c>
      <c r="I131" s="370">
        <v>204.1</v>
      </c>
      <c r="J131" s="370">
        <v>85.7</v>
      </c>
      <c r="K131" s="370">
        <v>47.4</v>
      </c>
      <c r="L131" s="370">
        <v>71</v>
      </c>
      <c r="M131" s="370">
        <v>0</v>
      </c>
      <c r="N131" s="368">
        <v>133.1</v>
      </c>
      <c r="O131" s="368">
        <v>85.6</v>
      </c>
      <c r="P131" s="368">
        <v>47.5</v>
      </c>
      <c r="Q131" s="369"/>
      <c r="R131" s="370">
        <v>131.6</v>
      </c>
      <c r="S131" s="369">
        <v>83</v>
      </c>
      <c r="T131" s="369">
        <v>2.6</v>
      </c>
      <c r="U131" s="369">
        <v>46</v>
      </c>
      <c r="V131" s="369">
        <v>1.5</v>
      </c>
    </row>
    <row r="132" spans="1:22" s="350" customFormat="1" ht="20.100000000000001" customHeight="1">
      <c r="A132" s="462"/>
      <c r="B132" s="361" t="s">
        <v>281</v>
      </c>
      <c r="C132" s="362">
        <v>1287</v>
      </c>
      <c r="D132" s="363">
        <v>0.42</v>
      </c>
      <c r="E132" s="363">
        <v>0.57999999999999996</v>
      </c>
      <c r="F132" s="364">
        <v>0.4</v>
      </c>
      <c r="G132" s="364">
        <v>0.6</v>
      </c>
      <c r="H132" s="364">
        <v>0</v>
      </c>
      <c r="I132" s="370">
        <v>128.69999999999999</v>
      </c>
      <c r="J132" s="370">
        <v>54.1</v>
      </c>
      <c r="K132" s="370">
        <v>29.9</v>
      </c>
      <c r="L132" s="370">
        <v>44.8</v>
      </c>
      <c r="M132" s="370">
        <v>-0.1</v>
      </c>
      <c r="N132" s="368">
        <v>84</v>
      </c>
      <c r="O132" s="368">
        <v>53.8</v>
      </c>
      <c r="P132" s="368">
        <v>30.2</v>
      </c>
      <c r="Q132" s="369"/>
      <c r="R132" s="370">
        <v>79.8</v>
      </c>
      <c r="S132" s="369">
        <v>48</v>
      </c>
      <c r="T132" s="369">
        <v>5.8</v>
      </c>
      <c r="U132" s="369">
        <v>26</v>
      </c>
      <c r="V132" s="369">
        <v>4.2</v>
      </c>
    </row>
    <row r="133" spans="1:22" s="350" customFormat="1" ht="20.100000000000001" customHeight="1">
      <c r="A133" s="462"/>
      <c r="B133" s="361" t="s">
        <v>282</v>
      </c>
      <c r="C133" s="362">
        <v>712</v>
      </c>
      <c r="D133" s="363">
        <v>0.42</v>
      </c>
      <c r="E133" s="363">
        <v>0.57999999999999996</v>
      </c>
      <c r="F133" s="364">
        <v>0.7</v>
      </c>
      <c r="G133" s="364">
        <v>0</v>
      </c>
      <c r="H133" s="364">
        <v>0.3</v>
      </c>
      <c r="I133" s="370">
        <v>71.2</v>
      </c>
      <c r="J133" s="370">
        <v>29.9</v>
      </c>
      <c r="K133" s="370">
        <v>28.9</v>
      </c>
      <c r="L133" s="370">
        <v>0</v>
      </c>
      <c r="M133" s="370">
        <v>12.4</v>
      </c>
      <c r="N133" s="368">
        <v>58.8</v>
      </c>
      <c r="O133" s="368">
        <v>29.9</v>
      </c>
      <c r="P133" s="368">
        <v>28.9</v>
      </c>
      <c r="Q133" s="369"/>
      <c r="R133" s="370">
        <v>57.9</v>
      </c>
      <c r="S133" s="369">
        <v>29</v>
      </c>
      <c r="T133" s="369">
        <v>0.9</v>
      </c>
      <c r="U133" s="369">
        <v>28</v>
      </c>
      <c r="V133" s="369">
        <v>0.89999999999999902</v>
      </c>
    </row>
    <row r="134" spans="1:22" s="350" customFormat="1" ht="20.100000000000001" customHeight="1">
      <c r="A134" s="462"/>
      <c r="B134" s="361" t="s">
        <v>283</v>
      </c>
      <c r="C134" s="362">
        <v>1255</v>
      </c>
      <c r="D134" s="363">
        <v>0.42</v>
      </c>
      <c r="E134" s="363">
        <v>0.57999999999999996</v>
      </c>
      <c r="F134" s="364">
        <v>0.7</v>
      </c>
      <c r="G134" s="364">
        <v>0</v>
      </c>
      <c r="H134" s="364">
        <v>0.3</v>
      </c>
      <c r="I134" s="370">
        <v>125.5</v>
      </c>
      <c r="J134" s="370">
        <v>52.7</v>
      </c>
      <c r="K134" s="370">
        <v>51</v>
      </c>
      <c r="L134" s="370">
        <v>0</v>
      </c>
      <c r="M134" s="370">
        <v>21.8</v>
      </c>
      <c r="N134" s="368">
        <v>103.7</v>
      </c>
      <c r="O134" s="368">
        <v>54</v>
      </c>
      <c r="P134" s="368">
        <v>49.7</v>
      </c>
      <c r="Q134" s="369"/>
      <c r="R134" s="370">
        <v>106</v>
      </c>
      <c r="S134" s="369">
        <v>54</v>
      </c>
      <c r="T134" s="369">
        <v>0</v>
      </c>
      <c r="U134" s="369">
        <v>52</v>
      </c>
      <c r="V134" s="369">
        <v>-2.2999999999999998</v>
      </c>
    </row>
    <row r="135" spans="1:22" s="350" customFormat="1" ht="20.100000000000001" customHeight="1">
      <c r="A135" s="462"/>
      <c r="B135" s="361" t="s">
        <v>284</v>
      </c>
      <c r="C135" s="362">
        <v>1107</v>
      </c>
      <c r="D135" s="363">
        <v>0.42</v>
      </c>
      <c r="E135" s="363">
        <v>0.57999999999999996</v>
      </c>
      <c r="F135" s="364">
        <v>0.7</v>
      </c>
      <c r="G135" s="364">
        <v>0</v>
      </c>
      <c r="H135" s="364">
        <v>0.3</v>
      </c>
      <c r="I135" s="370">
        <v>110.7</v>
      </c>
      <c r="J135" s="370">
        <v>46.5</v>
      </c>
      <c r="K135" s="370">
        <v>44.9</v>
      </c>
      <c r="L135" s="370">
        <v>0</v>
      </c>
      <c r="M135" s="370">
        <v>19.3</v>
      </c>
      <c r="N135" s="368">
        <v>91.4</v>
      </c>
      <c r="O135" s="368">
        <v>48</v>
      </c>
      <c r="P135" s="368">
        <v>43.4</v>
      </c>
      <c r="Q135" s="369"/>
      <c r="R135" s="370">
        <v>94</v>
      </c>
      <c r="S135" s="369">
        <v>48</v>
      </c>
      <c r="T135" s="369">
        <v>0</v>
      </c>
      <c r="U135" s="369">
        <v>46</v>
      </c>
      <c r="V135" s="369">
        <v>-2.5999999999999899</v>
      </c>
    </row>
    <row r="136" spans="1:22" s="350" customFormat="1" ht="20.100000000000001" customHeight="1">
      <c r="A136" s="462"/>
      <c r="B136" s="361" t="s">
        <v>285</v>
      </c>
      <c r="C136" s="362">
        <v>2684</v>
      </c>
      <c r="D136" s="363">
        <v>0.42</v>
      </c>
      <c r="E136" s="363">
        <v>0.57999999999999996</v>
      </c>
      <c r="F136" s="364">
        <v>0.8</v>
      </c>
      <c r="G136" s="364">
        <v>0</v>
      </c>
      <c r="H136" s="364">
        <v>0.2</v>
      </c>
      <c r="I136" s="370">
        <v>268.39999999999998</v>
      </c>
      <c r="J136" s="370">
        <v>112.7</v>
      </c>
      <c r="K136" s="370">
        <v>124.5</v>
      </c>
      <c r="L136" s="370">
        <v>0</v>
      </c>
      <c r="M136" s="370">
        <v>31.2</v>
      </c>
      <c r="N136" s="368">
        <v>237.2</v>
      </c>
      <c r="O136" s="368">
        <v>111.5</v>
      </c>
      <c r="P136" s="368">
        <v>125.7</v>
      </c>
      <c r="Q136" s="369">
        <v>23.6</v>
      </c>
      <c r="R136" s="370">
        <v>257.10000000000002</v>
      </c>
      <c r="S136" s="369">
        <v>111</v>
      </c>
      <c r="T136" s="369">
        <v>24.1</v>
      </c>
      <c r="U136" s="369">
        <v>122</v>
      </c>
      <c r="V136" s="369">
        <v>3.69999999999999</v>
      </c>
    </row>
    <row r="137" spans="1:22" s="350" customFormat="1" ht="20.100000000000001" customHeight="1">
      <c r="A137" s="462"/>
      <c r="B137" s="361" t="s">
        <v>286</v>
      </c>
      <c r="C137" s="362">
        <v>723</v>
      </c>
      <c r="D137" s="363">
        <v>0.42</v>
      </c>
      <c r="E137" s="363">
        <v>0.57999999999999996</v>
      </c>
      <c r="F137" s="364">
        <v>0.7</v>
      </c>
      <c r="G137" s="364">
        <v>0</v>
      </c>
      <c r="H137" s="364">
        <v>0.3</v>
      </c>
      <c r="I137" s="370">
        <v>72.3</v>
      </c>
      <c r="J137" s="370">
        <v>30.4</v>
      </c>
      <c r="K137" s="370">
        <v>29.4</v>
      </c>
      <c r="L137" s="370">
        <v>0</v>
      </c>
      <c r="M137" s="370">
        <v>12.5</v>
      </c>
      <c r="N137" s="368">
        <v>59.8</v>
      </c>
      <c r="O137" s="368">
        <v>31</v>
      </c>
      <c r="P137" s="368">
        <v>28.8</v>
      </c>
      <c r="Q137" s="369"/>
      <c r="R137" s="370">
        <v>61</v>
      </c>
      <c r="S137" s="369">
        <v>31</v>
      </c>
      <c r="T137" s="369">
        <v>0</v>
      </c>
      <c r="U137" s="369">
        <v>30</v>
      </c>
      <c r="V137" s="369">
        <v>-1.2</v>
      </c>
    </row>
    <row r="138" spans="1:22" s="350" customFormat="1" ht="20.100000000000001" customHeight="1">
      <c r="A138" s="462"/>
      <c r="B138" s="361" t="s">
        <v>287</v>
      </c>
      <c r="C138" s="362">
        <v>717</v>
      </c>
      <c r="D138" s="363">
        <v>0.42</v>
      </c>
      <c r="E138" s="363">
        <v>0.57999999999999996</v>
      </c>
      <c r="F138" s="364">
        <v>0.7</v>
      </c>
      <c r="G138" s="364">
        <v>0</v>
      </c>
      <c r="H138" s="364">
        <v>0.3</v>
      </c>
      <c r="I138" s="370">
        <v>71.7</v>
      </c>
      <c r="J138" s="370">
        <v>30.1</v>
      </c>
      <c r="K138" s="370">
        <v>29.1</v>
      </c>
      <c r="L138" s="370">
        <v>0</v>
      </c>
      <c r="M138" s="370">
        <v>12.5</v>
      </c>
      <c r="N138" s="368">
        <v>59.2</v>
      </c>
      <c r="O138" s="368">
        <v>30.1</v>
      </c>
      <c r="P138" s="368">
        <v>29.1</v>
      </c>
      <c r="Q138" s="369"/>
      <c r="R138" s="370">
        <v>59.1</v>
      </c>
      <c r="S138" s="369">
        <v>30</v>
      </c>
      <c r="T138" s="369">
        <v>0.1</v>
      </c>
      <c r="U138" s="369">
        <v>29</v>
      </c>
      <c r="V138" s="369">
        <v>0.100000000000001</v>
      </c>
    </row>
    <row r="139" spans="1:22" s="350" customFormat="1" ht="20.100000000000001" customHeight="1">
      <c r="A139" s="462"/>
      <c r="B139" s="361" t="s">
        <v>288</v>
      </c>
      <c r="C139" s="362">
        <v>1717</v>
      </c>
      <c r="D139" s="363">
        <v>0.42</v>
      </c>
      <c r="E139" s="363">
        <v>0.57999999999999996</v>
      </c>
      <c r="F139" s="364">
        <v>0.8</v>
      </c>
      <c r="G139" s="364">
        <v>0</v>
      </c>
      <c r="H139" s="364">
        <v>0.2</v>
      </c>
      <c r="I139" s="370">
        <v>171.7</v>
      </c>
      <c r="J139" s="370">
        <v>72.099999999999994</v>
      </c>
      <c r="K139" s="370">
        <v>79.7</v>
      </c>
      <c r="L139" s="370">
        <v>0</v>
      </c>
      <c r="M139" s="370">
        <v>19.899999999999999</v>
      </c>
      <c r="N139" s="368">
        <v>151.80000000000001</v>
      </c>
      <c r="O139" s="368">
        <v>71.599999999999994</v>
      </c>
      <c r="P139" s="368">
        <v>80.2</v>
      </c>
      <c r="Q139" s="369">
        <v>15.1</v>
      </c>
      <c r="R139" s="370">
        <v>170.7</v>
      </c>
      <c r="S139" s="369">
        <v>76</v>
      </c>
      <c r="T139" s="369">
        <v>10.7</v>
      </c>
      <c r="U139" s="369">
        <v>84</v>
      </c>
      <c r="V139" s="369">
        <v>-3.7999999999999798</v>
      </c>
    </row>
    <row r="140" spans="1:22" s="350" customFormat="1" ht="20.100000000000001" customHeight="1">
      <c r="A140" s="462"/>
      <c r="B140" s="361" t="s">
        <v>289</v>
      </c>
      <c r="C140" s="362">
        <v>836</v>
      </c>
      <c r="D140" s="363">
        <v>0.42</v>
      </c>
      <c r="E140" s="363">
        <v>0.57999999999999996</v>
      </c>
      <c r="F140" s="364">
        <v>0.8</v>
      </c>
      <c r="G140" s="364">
        <v>0</v>
      </c>
      <c r="H140" s="364">
        <v>0.2</v>
      </c>
      <c r="I140" s="370">
        <v>83.6</v>
      </c>
      <c r="J140" s="370">
        <v>35.1</v>
      </c>
      <c r="K140" s="370">
        <v>38.799999999999997</v>
      </c>
      <c r="L140" s="370">
        <v>0</v>
      </c>
      <c r="M140" s="370">
        <v>9.6999999999999993</v>
      </c>
      <c r="N140" s="368">
        <v>73.900000000000006</v>
      </c>
      <c r="O140" s="368">
        <v>34.700000000000003</v>
      </c>
      <c r="P140" s="368">
        <v>39.200000000000003</v>
      </c>
      <c r="Q140" s="369">
        <v>7.3</v>
      </c>
      <c r="R140" s="370">
        <v>79</v>
      </c>
      <c r="S140" s="369">
        <v>33</v>
      </c>
      <c r="T140" s="369">
        <v>9</v>
      </c>
      <c r="U140" s="369">
        <v>37</v>
      </c>
      <c r="V140" s="369">
        <v>2.2000000000000002</v>
      </c>
    </row>
    <row r="141" spans="1:22" s="350" customFormat="1" ht="20.100000000000001" customHeight="1">
      <c r="A141" s="462"/>
      <c r="B141" s="361" t="s">
        <v>290</v>
      </c>
      <c r="C141" s="362">
        <v>1574</v>
      </c>
      <c r="D141" s="363">
        <v>0.42</v>
      </c>
      <c r="E141" s="363">
        <v>0.57999999999999996</v>
      </c>
      <c r="F141" s="364">
        <v>0.8</v>
      </c>
      <c r="G141" s="364">
        <v>0</v>
      </c>
      <c r="H141" s="364">
        <v>0.2</v>
      </c>
      <c r="I141" s="370">
        <v>157.4</v>
      </c>
      <c r="J141" s="370">
        <v>66.099999999999994</v>
      </c>
      <c r="K141" s="370">
        <v>73</v>
      </c>
      <c r="L141" s="370">
        <v>0</v>
      </c>
      <c r="M141" s="370">
        <v>18.3</v>
      </c>
      <c r="N141" s="368">
        <v>139.1</v>
      </c>
      <c r="O141" s="368">
        <v>65.599999999999994</v>
      </c>
      <c r="P141" s="368">
        <v>73.5</v>
      </c>
      <c r="Q141" s="369">
        <v>13.8</v>
      </c>
      <c r="R141" s="370">
        <v>155.4</v>
      </c>
      <c r="S141" s="369">
        <v>69</v>
      </c>
      <c r="T141" s="369">
        <v>10.4</v>
      </c>
      <c r="U141" s="369">
        <v>76</v>
      </c>
      <c r="V141" s="369">
        <v>-2.5</v>
      </c>
    </row>
    <row r="142" spans="1:22" s="350" customFormat="1" ht="20.100000000000001" customHeight="1">
      <c r="A142" s="473" t="s">
        <v>357</v>
      </c>
      <c r="B142" s="359" t="s">
        <v>292</v>
      </c>
      <c r="C142" s="164">
        <v>15579</v>
      </c>
      <c r="D142" s="164"/>
      <c r="E142" s="164"/>
      <c r="F142" s="164"/>
      <c r="G142" s="164"/>
      <c r="H142" s="164"/>
      <c r="I142" s="368">
        <v>1557.9</v>
      </c>
      <c r="J142" s="368">
        <v>654.29999999999995</v>
      </c>
      <c r="K142" s="368">
        <v>651.9</v>
      </c>
      <c r="L142" s="368">
        <v>98.1</v>
      </c>
      <c r="M142" s="368">
        <v>153.6</v>
      </c>
      <c r="N142" s="368">
        <v>1306.2</v>
      </c>
      <c r="O142" s="368">
        <v>650</v>
      </c>
      <c r="P142" s="368">
        <v>656.2</v>
      </c>
      <c r="Q142" s="368">
        <v>106.2</v>
      </c>
      <c r="R142" s="368">
        <v>1300</v>
      </c>
      <c r="S142" s="368">
        <v>664</v>
      </c>
      <c r="T142" s="368">
        <v>92.2</v>
      </c>
      <c r="U142" s="368">
        <v>636</v>
      </c>
      <c r="V142" s="368">
        <v>20.2</v>
      </c>
    </row>
    <row r="143" spans="1:22" s="350" customFormat="1" ht="24" customHeight="1">
      <c r="A143" s="462"/>
      <c r="B143" s="361" t="s">
        <v>358</v>
      </c>
      <c r="C143" s="164">
        <v>2724</v>
      </c>
      <c r="D143" s="164"/>
      <c r="E143" s="164"/>
      <c r="F143" s="164"/>
      <c r="G143" s="164"/>
      <c r="H143" s="164"/>
      <c r="I143" s="368">
        <v>272.39999999999998</v>
      </c>
      <c r="J143" s="368">
        <v>114.4</v>
      </c>
      <c r="K143" s="368">
        <v>59.9</v>
      </c>
      <c r="L143" s="368">
        <v>98.1</v>
      </c>
      <c r="M143" s="368">
        <v>0</v>
      </c>
      <c r="N143" s="368">
        <v>174.3</v>
      </c>
      <c r="O143" s="368">
        <v>114.2</v>
      </c>
      <c r="P143" s="368">
        <v>60.1</v>
      </c>
      <c r="Q143" s="368">
        <v>0</v>
      </c>
      <c r="R143" s="368">
        <v>165</v>
      </c>
      <c r="S143" s="368">
        <v>108</v>
      </c>
      <c r="T143" s="368">
        <v>6.2</v>
      </c>
      <c r="U143" s="368">
        <v>57</v>
      </c>
      <c r="V143" s="368">
        <v>3.1000000000000201</v>
      </c>
    </row>
    <row r="144" spans="1:22" s="350" customFormat="1" ht="20.100000000000001" customHeight="1">
      <c r="A144" s="462"/>
      <c r="B144" s="361" t="s">
        <v>293</v>
      </c>
      <c r="C144" s="362">
        <v>143</v>
      </c>
      <c r="D144" s="363">
        <v>0.42</v>
      </c>
      <c r="E144" s="363">
        <v>0.57999999999999996</v>
      </c>
      <c r="F144" s="364">
        <v>0</v>
      </c>
      <c r="G144" s="364">
        <v>1</v>
      </c>
      <c r="H144" s="364">
        <v>0</v>
      </c>
      <c r="I144" s="370">
        <v>14.3</v>
      </c>
      <c r="J144" s="370">
        <v>6</v>
      </c>
      <c r="K144" s="370">
        <v>0</v>
      </c>
      <c r="L144" s="370">
        <v>8.3000000000000007</v>
      </c>
      <c r="M144" s="370">
        <v>0</v>
      </c>
      <c r="N144" s="368">
        <v>6</v>
      </c>
      <c r="O144" s="368">
        <v>6</v>
      </c>
      <c r="P144" s="368">
        <v>0</v>
      </c>
      <c r="Q144" s="369"/>
      <c r="R144" s="370">
        <v>6</v>
      </c>
      <c r="S144" s="369">
        <v>5</v>
      </c>
      <c r="T144" s="369">
        <v>1</v>
      </c>
      <c r="U144" s="369">
        <v>0</v>
      </c>
      <c r="V144" s="369">
        <v>0</v>
      </c>
    </row>
    <row r="145" spans="1:22" s="350" customFormat="1" ht="20.100000000000001" customHeight="1">
      <c r="A145" s="462"/>
      <c r="B145" s="361" t="s">
        <v>295</v>
      </c>
      <c r="C145" s="362">
        <v>2581</v>
      </c>
      <c r="D145" s="363">
        <v>0.42</v>
      </c>
      <c r="E145" s="363">
        <v>0.57999999999999996</v>
      </c>
      <c r="F145" s="364">
        <v>0.4</v>
      </c>
      <c r="G145" s="364">
        <v>0.6</v>
      </c>
      <c r="H145" s="364">
        <v>0</v>
      </c>
      <c r="I145" s="370">
        <v>258.10000000000002</v>
      </c>
      <c r="J145" s="370">
        <v>108.4</v>
      </c>
      <c r="K145" s="370">
        <v>59.9</v>
      </c>
      <c r="L145" s="370">
        <v>89.8</v>
      </c>
      <c r="M145" s="370">
        <v>0</v>
      </c>
      <c r="N145" s="368">
        <v>168.3</v>
      </c>
      <c r="O145" s="368">
        <v>108.2</v>
      </c>
      <c r="P145" s="368">
        <v>60.1</v>
      </c>
      <c r="Q145" s="369"/>
      <c r="R145" s="370">
        <v>165.2</v>
      </c>
      <c r="S145" s="369">
        <v>103</v>
      </c>
      <c r="T145" s="369">
        <v>5.2</v>
      </c>
      <c r="U145" s="369">
        <v>57</v>
      </c>
      <c r="V145" s="369">
        <v>3.1000000000000201</v>
      </c>
    </row>
    <row r="146" spans="1:22" s="350" customFormat="1" ht="20.100000000000001" customHeight="1">
      <c r="A146" s="462"/>
      <c r="B146" s="361" t="s">
        <v>296</v>
      </c>
      <c r="C146" s="362">
        <v>3627</v>
      </c>
      <c r="D146" s="363">
        <v>0.42</v>
      </c>
      <c r="E146" s="363">
        <v>0.57999999999999996</v>
      </c>
      <c r="F146" s="364">
        <v>0.8</v>
      </c>
      <c r="G146" s="364">
        <v>0</v>
      </c>
      <c r="H146" s="364">
        <v>0.2</v>
      </c>
      <c r="I146" s="370">
        <v>362.7</v>
      </c>
      <c r="J146" s="370">
        <v>152.30000000000001</v>
      </c>
      <c r="K146" s="370">
        <v>168.3</v>
      </c>
      <c r="L146" s="370">
        <v>0</v>
      </c>
      <c r="M146" s="370">
        <v>42.1</v>
      </c>
      <c r="N146" s="368">
        <v>320.60000000000002</v>
      </c>
      <c r="O146" s="368">
        <v>150.5</v>
      </c>
      <c r="P146" s="368">
        <v>170.1</v>
      </c>
      <c r="Q146" s="369">
        <v>31.9</v>
      </c>
      <c r="R146" s="370">
        <v>343.4</v>
      </c>
      <c r="S146" s="369">
        <v>146</v>
      </c>
      <c r="T146" s="369">
        <v>36.4</v>
      </c>
      <c r="U146" s="369">
        <v>161</v>
      </c>
      <c r="V146" s="369">
        <v>9.1000000000000192</v>
      </c>
    </row>
    <row r="147" spans="1:22" s="350" customFormat="1" ht="20.100000000000001" customHeight="1">
      <c r="A147" s="462"/>
      <c r="B147" s="361" t="s">
        <v>297</v>
      </c>
      <c r="C147" s="362">
        <v>775</v>
      </c>
      <c r="D147" s="363">
        <v>0.42</v>
      </c>
      <c r="E147" s="363">
        <v>0.57999999999999996</v>
      </c>
      <c r="F147" s="364">
        <v>0.7</v>
      </c>
      <c r="G147" s="364">
        <v>0</v>
      </c>
      <c r="H147" s="364">
        <v>0.3</v>
      </c>
      <c r="I147" s="370">
        <v>77.5</v>
      </c>
      <c r="J147" s="370">
        <v>32.6</v>
      </c>
      <c r="K147" s="370">
        <v>31.5</v>
      </c>
      <c r="L147" s="370">
        <v>0</v>
      </c>
      <c r="M147" s="370">
        <v>13.4</v>
      </c>
      <c r="N147" s="368">
        <v>64.099999999999994</v>
      </c>
      <c r="O147" s="368">
        <v>32.6</v>
      </c>
      <c r="P147" s="368">
        <v>31.5</v>
      </c>
      <c r="Q147" s="369"/>
      <c r="R147" s="370">
        <v>63.6</v>
      </c>
      <c r="S147" s="369">
        <v>32</v>
      </c>
      <c r="T147" s="369">
        <v>0.6</v>
      </c>
      <c r="U147" s="369">
        <v>31</v>
      </c>
      <c r="V147" s="369">
        <v>0.49999999999999301</v>
      </c>
    </row>
    <row r="148" spans="1:22" s="350" customFormat="1" ht="20.100000000000001" customHeight="1">
      <c r="A148" s="462"/>
      <c r="B148" s="361" t="s">
        <v>298</v>
      </c>
      <c r="C148" s="362">
        <v>2889</v>
      </c>
      <c r="D148" s="363">
        <v>0.42</v>
      </c>
      <c r="E148" s="363">
        <v>0.57999999999999996</v>
      </c>
      <c r="F148" s="364">
        <v>0.8</v>
      </c>
      <c r="G148" s="364">
        <v>0</v>
      </c>
      <c r="H148" s="364">
        <v>0.2</v>
      </c>
      <c r="I148" s="370">
        <v>288.89999999999998</v>
      </c>
      <c r="J148" s="370">
        <v>121.3</v>
      </c>
      <c r="K148" s="370">
        <v>134</v>
      </c>
      <c r="L148" s="370">
        <v>0</v>
      </c>
      <c r="M148" s="370">
        <v>33.6</v>
      </c>
      <c r="N148" s="368">
        <v>255.3</v>
      </c>
      <c r="O148" s="368">
        <v>120</v>
      </c>
      <c r="P148" s="368">
        <v>135.30000000000001</v>
      </c>
      <c r="Q148" s="369">
        <v>25.4</v>
      </c>
      <c r="R148" s="370">
        <v>275.39999999999998</v>
      </c>
      <c r="S148" s="369">
        <v>118</v>
      </c>
      <c r="T148" s="369">
        <v>27.4</v>
      </c>
      <c r="U148" s="369">
        <v>130</v>
      </c>
      <c r="V148" s="369">
        <v>5.3000000000000096</v>
      </c>
    </row>
    <row r="149" spans="1:22" s="350" customFormat="1" ht="20.100000000000001" customHeight="1">
      <c r="A149" s="462"/>
      <c r="B149" s="361" t="s">
        <v>299</v>
      </c>
      <c r="C149" s="362">
        <v>5564</v>
      </c>
      <c r="D149" s="363">
        <v>0.42</v>
      </c>
      <c r="E149" s="363">
        <v>0.57999999999999996</v>
      </c>
      <c r="F149" s="364">
        <v>0.8</v>
      </c>
      <c r="G149" s="364">
        <v>0</v>
      </c>
      <c r="H149" s="364">
        <v>0.2</v>
      </c>
      <c r="I149" s="370">
        <v>556.4</v>
      </c>
      <c r="J149" s="370">
        <v>233.7</v>
      </c>
      <c r="K149" s="370">
        <v>258.2</v>
      </c>
      <c r="L149" s="370">
        <v>0</v>
      </c>
      <c r="M149" s="370">
        <v>64.5</v>
      </c>
      <c r="N149" s="368">
        <v>491.9</v>
      </c>
      <c r="O149" s="368">
        <v>232.7</v>
      </c>
      <c r="P149" s="368">
        <v>259.2</v>
      </c>
      <c r="Q149" s="369">
        <v>48.9</v>
      </c>
      <c r="R149" s="370">
        <v>538.6</v>
      </c>
      <c r="S149" s="369">
        <v>260</v>
      </c>
      <c r="T149" s="369">
        <v>21.6</v>
      </c>
      <c r="U149" s="369">
        <v>257</v>
      </c>
      <c r="V149" s="369">
        <v>2.19999999999993</v>
      </c>
    </row>
    <row r="150" spans="1:22" s="350" customFormat="1" ht="20.100000000000001" customHeight="1">
      <c r="A150" s="462" t="s">
        <v>300</v>
      </c>
      <c r="B150" s="359" t="s">
        <v>301</v>
      </c>
      <c r="C150" s="164">
        <v>24747</v>
      </c>
      <c r="D150" s="164"/>
      <c r="E150" s="164"/>
      <c r="F150" s="164"/>
      <c r="G150" s="164"/>
      <c r="H150" s="164"/>
      <c r="I150" s="368">
        <v>2474.6999999999998</v>
      </c>
      <c r="J150" s="368">
        <v>1039.4000000000001</v>
      </c>
      <c r="K150" s="368">
        <v>1081.3</v>
      </c>
      <c r="L150" s="368">
        <v>129.80000000000001</v>
      </c>
      <c r="M150" s="368">
        <v>224.2</v>
      </c>
      <c r="N150" s="368">
        <v>2120.6999999999998</v>
      </c>
      <c r="O150" s="368">
        <v>1034.8</v>
      </c>
      <c r="P150" s="368">
        <v>1085.9000000000001</v>
      </c>
      <c r="Q150" s="368">
        <v>216.4</v>
      </c>
      <c r="R150" s="368">
        <v>2264.1999999999998</v>
      </c>
      <c r="S150" s="368">
        <v>969</v>
      </c>
      <c r="T150" s="368">
        <v>282.2</v>
      </c>
      <c r="U150" s="368">
        <v>1013</v>
      </c>
      <c r="V150" s="368">
        <v>72.900000000000006</v>
      </c>
    </row>
    <row r="151" spans="1:22" s="350" customFormat="1" ht="26.1" customHeight="1">
      <c r="A151" s="462"/>
      <c r="B151" s="361" t="s">
        <v>359</v>
      </c>
      <c r="C151" s="164">
        <v>5419</v>
      </c>
      <c r="D151" s="164"/>
      <c r="E151" s="164"/>
      <c r="F151" s="164"/>
      <c r="G151" s="164"/>
      <c r="H151" s="164"/>
      <c r="I151" s="368">
        <v>541.9</v>
      </c>
      <c r="J151" s="368">
        <v>227.6</v>
      </c>
      <c r="K151" s="368">
        <v>184.6</v>
      </c>
      <c r="L151" s="368">
        <v>129.80000000000001</v>
      </c>
      <c r="M151" s="368">
        <v>-0.1</v>
      </c>
      <c r="N151" s="368">
        <v>412.2</v>
      </c>
      <c r="O151" s="368">
        <v>224.4</v>
      </c>
      <c r="P151" s="368">
        <v>187.8</v>
      </c>
      <c r="Q151" s="368">
        <v>46.6</v>
      </c>
      <c r="R151" s="368">
        <v>437</v>
      </c>
      <c r="S151" s="368">
        <v>204</v>
      </c>
      <c r="T151" s="368">
        <v>67</v>
      </c>
      <c r="U151" s="368">
        <v>166</v>
      </c>
      <c r="V151" s="368">
        <v>21.8</v>
      </c>
    </row>
    <row r="152" spans="1:22" s="350" customFormat="1" ht="20.100000000000001" customHeight="1">
      <c r="A152" s="462"/>
      <c r="B152" s="361" t="s">
        <v>302</v>
      </c>
      <c r="C152" s="362">
        <v>115</v>
      </c>
      <c r="D152" s="363">
        <v>0.42</v>
      </c>
      <c r="E152" s="363">
        <v>0.57999999999999996</v>
      </c>
      <c r="F152" s="364">
        <v>0</v>
      </c>
      <c r="G152" s="364">
        <v>1</v>
      </c>
      <c r="H152" s="364">
        <v>0</v>
      </c>
      <c r="I152" s="370">
        <v>11.5</v>
      </c>
      <c r="J152" s="370">
        <v>4.8</v>
      </c>
      <c r="K152" s="370">
        <v>0</v>
      </c>
      <c r="L152" s="370">
        <v>6.7</v>
      </c>
      <c r="M152" s="370">
        <v>0</v>
      </c>
      <c r="N152" s="368">
        <v>4.8</v>
      </c>
      <c r="O152" s="368">
        <v>4.8</v>
      </c>
      <c r="P152" s="368">
        <v>0</v>
      </c>
      <c r="Q152" s="369"/>
      <c r="R152" s="370">
        <v>4.8</v>
      </c>
      <c r="S152" s="369">
        <v>4</v>
      </c>
      <c r="T152" s="369">
        <v>0.8</v>
      </c>
      <c r="U152" s="369">
        <v>0</v>
      </c>
      <c r="V152" s="369">
        <v>0</v>
      </c>
    </row>
    <row r="153" spans="1:22" s="350" customFormat="1" ht="20.100000000000001" customHeight="1">
      <c r="A153" s="462"/>
      <c r="B153" s="361" t="s">
        <v>303</v>
      </c>
      <c r="C153" s="362">
        <v>5304</v>
      </c>
      <c r="D153" s="363">
        <v>0.42</v>
      </c>
      <c r="E153" s="363">
        <v>0.57999999999999996</v>
      </c>
      <c r="F153" s="364">
        <v>0.6</v>
      </c>
      <c r="G153" s="364">
        <v>0.4</v>
      </c>
      <c r="H153" s="364">
        <v>0</v>
      </c>
      <c r="I153" s="370">
        <v>530.4</v>
      </c>
      <c r="J153" s="370">
        <v>222.8</v>
      </c>
      <c r="K153" s="370">
        <v>184.6</v>
      </c>
      <c r="L153" s="370">
        <v>123.1</v>
      </c>
      <c r="M153" s="370">
        <v>-0.1</v>
      </c>
      <c r="N153" s="368">
        <v>407.4</v>
      </c>
      <c r="O153" s="368">
        <v>219.6</v>
      </c>
      <c r="P153" s="368">
        <v>187.8</v>
      </c>
      <c r="Q153" s="369">
        <v>46.6</v>
      </c>
      <c r="R153" s="370">
        <v>432.2</v>
      </c>
      <c r="S153" s="369">
        <v>200</v>
      </c>
      <c r="T153" s="369">
        <v>66.2</v>
      </c>
      <c r="U153" s="369">
        <v>166</v>
      </c>
      <c r="V153" s="369">
        <v>21.8</v>
      </c>
    </row>
    <row r="154" spans="1:22" s="350" customFormat="1" ht="20.100000000000001" customHeight="1">
      <c r="A154" s="462"/>
      <c r="B154" s="361" t="s">
        <v>304</v>
      </c>
      <c r="C154" s="362">
        <v>2512</v>
      </c>
      <c r="D154" s="363">
        <v>0.42</v>
      </c>
      <c r="E154" s="363">
        <v>0.57999999999999996</v>
      </c>
      <c r="F154" s="364">
        <v>0.8</v>
      </c>
      <c r="G154" s="364">
        <v>0</v>
      </c>
      <c r="H154" s="364">
        <v>0.2</v>
      </c>
      <c r="I154" s="370">
        <v>251.2</v>
      </c>
      <c r="J154" s="370">
        <v>105.5</v>
      </c>
      <c r="K154" s="370">
        <v>116.6</v>
      </c>
      <c r="L154" s="370">
        <v>0</v>
      </c>
      <c r="M154" s="370">
        <v>29.1</v>
      </c>
      <c r="N154" s="368">
        <v>222.1</v>
      </c>
      <c r="O154" s="368">
        <v>104.2</v>
      </c>
      <c r="P154" s="368">
        <v>117.9</v>
      </c>
      <c r="Q154" s="369">
        <v>22.1</v>
      </c>
      <c r="R154" s="370">
        <v>236.3</v>
      </c>
      <c r="S154" s="369">
        <v>99</v>
      </c>
      <c r="T154" s="369">
        <v>27.3</v>
      </c>
      <c r="U154" s="369">
        <v>110</v>
      </c>
      <c r="V154" s="369">
        <v>7.8999999999999799</v>
      </c>
    </row>
    <row r="155" spans="1:22" s="350" customFormat="1" ht="20.100000000000001" customHeight="1">
      <c r="A155" s="462"/>
      <c r="B155" s="361" t="s">
        <v>305</v>
      </c>
      <c r="C155" s="362">
        <v>1993</v>
      </c>
      <c r="D155" s="363">
        <v>0.42</v>
      </c>
      <c r="E155" s="363">
        <v>0.57999999999999996</v>
      </c>
      <c r="F155" s="364">
        <v>0.8</v>
      </c>
      <c r="G155" s="364">
        <v>0</v>
      </c>
      <c r="H155" s="364">
        <v>0.2</v>
      </c>
      <c r="I155" s="370">
        <v>199.3</v>
      </c>
      <c r="J155" s="370">
        <v>83.7</v>
      </c>
      <c r="K155" s="370">
        <v>92.5</v>
      </c>
      <c r="L155" s="370">
        <v>0</v>
      </c>
      <c r="M155" s="370">
        <v>23.1</v>
      </c>
      <c r="N155" s="368">
        <v>176.2</v>
      </c>
      <c r="O155" s="368">
        <v>82.9</v>
      </c>
      <c r="P155" s="368">
        <v>93.3</v>
      </c>
      <c r="Q155" s="369">
        <v>17.5</v>
      </c>
      <c r="R155" s="370">
        <v>193.4</v>
      </c>
      <c r="S155" s="369">
        <v>84</v>
      </c>
      <c r="T155" s="369">
        <v>16.399999999999999</v>
      </c>
      <c r="U155" s="369">
        <v>93</v>
      </c>
      <c r="V155" s="369">
        <v>0.299999999999983</v>
      </c>
    </row>
    <row r="156" spans="1:22" s="350" customFormat="1" ht="20.100000000000001" customHeight="1">
      <c r="A156" s="462"/>
      <c r="B156" s="361" t="s">
        <v>306</v>
      </c>
      <c r="C156" s="362">
        <v>3681</v>
      </c>
      <c r="D156" s="363">
        <v>0.42</v>
      </c>
      <c r="E156" s="363">
        <v>0.57999999999999996</v>
      </c>
      <c r="F156" s="364">
        <v>0.8</v>
      </c>
      <c r="G156" s="364">
        <v>0</v>
      </c>
      <c r="H156" s="364">
        <v>0.2</v>
      </c>
      <c r="I156" s="370">
        <v>368.1</v>
      </c>
      <c r="J156" s="370">
        <v>154.6</v>
      </c>
      <c r="K156" s="370">
        <v>170.8</v>
      </c>
      <c r="L156" s="370">
        <v>0</v>
      </c>
      <c r="M156" s="370">
        <v>42.7</v>
      </c>
      <c r="N156" s="368">
        <v>325.39999999999998</v>
      </c>
      <c r="O156" s="368">
        <v>153</v>
      </c>
      <c r="P156" s="368">
        <v>172.4</v>
      </c>
      <c r="Q156" s="369">
        <v>32.299999999999997</v>
      </c>
      <c r="R156" s="370">
        <v>354.3</v>
      </c>
      <c r="S156" s="369">
        <v>153</v>
      </c>
      <c r="T156" s="369">
        <v>32.299999999999997</v>
      </c>
      <c r="U156" s="369">
        <v>169</v>
      </c>
      <c r="V156" s="369">
        <v>3.3999999999999799</v>
      </c>
    </row>
    <row r="157" spans="1:22" s="350" customFormat="1" ht="20.100000000000001" customHeight="1">
      <c r="A157" s="462"/>
      <c r="B157" s="361" t="s">
        <v>307</v>
      </c>
      <c r="C157" s="362">
        <v>1740</v>
      </c>
      <c r="D157" s="363">
        <v>0.42</v>
      </c>
      <c r="E157" s="363">
        <v>0.57999999999999996</v>
      </c>
      <c r="F157" s="364">
        <v>0.8</v>
      </c>
      <c r="G157" s="364">
        <v>0</v>
      </c>
      <c r="H157" s="364">
        <v>0.2</v>
      </c>
      <c r="I157" s="370">
        <v>174</v>
      </c>
      <c r="J157" s="370">
        <v>73.099999999999994</v>
      </c>
      <c r="K157" s="370">
        <v>80.7</v>
      </c>
      <c r="L157" s="370">
        <v>0</v>
      </c>
      <c r="M157" s="370">
        <v>20.2</v>
      </c>
      <c r="N157" s="368">
        <v>153.80000000000001</v>
      </c>
      <c r="O157" s="368">
        <v>72.2</v>
      </c>
      <c r="P157" s="368">
        <v>81.599999999999994</v>
      </c>
      <c r="Q157" s="369">
        <v>15.3</v>
      </c>
      <c r="R157" s="370">
        <v>163.5</v>
      </c>
      <c r="S157" s="369">
        <v>69</v>
      </c>
      <c r="T157" s="369">
        <v>18.5</v>
      </c>
      <c r="U157" s="369">
        <v>76</v>
      </c>
      <c r="V157" s="369">
        <v>5.6000000000000201</v>
      </c>
    </row>
    <row r="158" spans="1:22" s="350" customFormat="1" ht="20.100000000000001" customHeight="1">
      <c r="A158" s="462"/>
      <c r="B158" s="361" t="s">
        <v>308</v>
      </c>
      <c r="C158" s="362">
        <v>975</v>
      </c>
      <c r="D158" s="363">
        <v>0.42</v>
      </c>
      <c r="E158" s="363">
        <v>0.57999999999999996</v>
      </c>
      <c r="F158" s="364">
        <v>0.8</v>
      </c>
      <c r="G158" s="364">
        <v>0</v>
      </c>
      <c r="H158" s="364">
        <v>0.2</v>
      </c>
      <c r="I158" s="370">
        <v>97.5</v>
      </c>
      <c r="J158" s="370">
        <v>41</v>
      </c>
      <c r="K158" s="370">
        <v>45.2</v>
      </c>
      <c r="L158" s="370">
        <v>0</v>
      </c>
      <c r="M158" s="370">
        <v>11.3</v>
      </c>
      <c r="N158" s="368">
        <v>86.2</v>
      </c>
      <c r="O158" s="368">
        <v>40.5</v>
      </c>
      <c r="P158" s="368">
        <v>45.7</v>
      </c>
      <c r="Q158" s="369">
        <v>8.6</v>
      </c>
      <c r="R158" s="370">
        <v>92.1</v>
      </c>
      <c r="S158" s="369">
        <v>39</v>
      </c>
      <c r="T158" s="369">
        <v>10.1</v>
      </c>
      <c r="U158" s="369">
        <v>43</v>
      </c>
      <c r="V158" s="369">
        <v>2.7</v>
      </c>
    </row>
    <row r="159" spans="1:22" s="350" customFormat="1" ht="20.100000000000001" customHeight="1">
      <c r="A159" s="462"/>
      <c r="B159" s="361" t="s">
        <v>309</v>
      </c>
      <c r="C159" s="362">
        <v>1613</v>
      </c>
      <c r="D159" s="363">
        <v>0.42</v>
      </c>
      <c r="E159" s="363">
        <v>0.57999999999999996</v>
      </c>
      <c r="F159" s="364">
        <v>0.8</v>
      </c>
      <c r="G159" s="364">
        <v>0</v>
      </c>
      <c r="H159" s="364">
        <v>0.2</v>
      </c>
      <c r="I159" s="370">
        <v>161.30000000000001</v>
      </c>
      <c r="J159" s="370">
        <v>67.7</v>
      </c>
      <c r="K159" s="370">
        <v>74.8</v>
      </c>
      <c r="L159" s="370">
        <v>0</v>
      </c>
      <c r="M159" s="370">
        <v>18.8</v>
      </c>
      <c r="N159" s="368">
        <v>142.5</v>
      </c>
      <c r="O159" s="368">
        <v>66.400000000000006</v>
      </c>
      <c r="P159" s="368">
        <v>76.099999999999994</v>
      </c>
      <c r="Q159" s="369">
        <v>14.2</v>
      </c>
      <c r="R159" s="370">
        <v>140.6</v>
      </c>
      <c r="S159" s="369">
        <v>54</v>
      </c>
      <c r="T159" s="369">
        <v>26.6</v>
      </c>
      <c r="U159" s="369">
        <v>60</v>
      </c>
      <c r="V159" s="369">
        <v>16.100000000000001</v>
      </c>
    </row>
    <row r="160" spans="1:22" s="350" customFormat="1" ht="20.100000000000001" customHeight="1">
      <c r="A160" s="462"/>
      <c r="B160" s="361" t="s">
        <v>310</v>
      </c>
      <c r="C160" s="362">
        <v>1124</v>
      </c>
      <c r="D160" s="363">
        <v>0.42</v>
      </c>
      <c r="E160" s="363">
        <v>0.57999999999999996</v>
      </c>
      <c r="F160" s="364">
        <v>0.8</v>
      </c>
      <c r="G160" s="364">
        <v>0</v>
      </c>
      <c r="H160" s="364">
        <v>0.2</v>
      </c>
      <c r="I160" s="370">
        <v>112.4</v>
      </c>
      <c r="J160" s="370">
        <v>47.2</v>
      </c>
      <c r="K160" s="370">
        <v>52.2</v>
      </c>
      <c r="L160" s="370">
        <v>0</v>
      </c>
      <c r="M160" s="370">
        <v>13</v>
      </c>
      <c r="N160" s="368">
        <v>99.4</v>
      </c>
      <c r="O160" s="368">
        <v>46.7</v>
      </c>
      <c r="P160" s="368">
        <v>52.7</v>
      </c>
      <c r="Q160" s="369">
        <v>9.9</v>
      </c>
      <c r="R160" s="370">
        <v>107.6</v>
      </c>
      <c r="S160" s="369">
        <v>46</v>
      </c>
      <c r="T160" s="369">
        <v>10.6</v>
      </c>
      <c r="U160" s="369">
        <v>51</v>
      </c>
      <c r="V160" s="369">
        <v>1.7000000000000199</v>
      </c>
    </row>
    <row r="161" spans="1:22" s="350" customFormat="1" ht="20.100000000000001" customHeight="1">
      <c r="A161" s="462"/>
      <c r="B161" s="361" t="s">
        <v>311</v>
      </c>
      <c r="C161" s="362">
        <v>1720</v>
      </c>
      <c r="D161" s="363">
        <v>0.42</v>
      </c>
      <c r="E161" s="363">
        <v>0.57999999999999996</v>
      </c>
      <c r="F161" s="364">
        <v>0.8</v>
      </c>
      <c r="G161" s="364">
        <v>0</v>
      </c>
      <c r="H161" s="364">
        <v>0.2</v>
      </c>
      <c r="I161" s="370">
        <v>172</v>
      </c>
      <c r="J161" s="370">
        <v>72.2</v>
      </c>
      <c r="K161" s="370">
        <v>79.8</v>
      </c>
      <c r="L161" s="370">
        <v>0</v>
      </c>
      <c r="M161" s="370">
        <v>20</v>
      </c>
      <c r="N161" s="368">
        <v>152</v>
      </c>
      <c r="O161" s="368">
        <v>71</v>
      </c>
      <c r="P161" s="368">
        <v>81</v>
      </c>
      <c r="Q161" s="369">
        <v>15.1</v>
      </c>
      <c r="R161" s="370">
        <v>153.1</v>
      </c>
      <c r="S161" s="369">
        <v>61</v>
      </c>
      <c r="T161" s="369">
        <v>25.1</v>
      </c>
      <c r="U161" s="369">
        <v>67</v>
      </c>
      <c r="V161" s="369">
        <v>14</v>
      </c>
    </row>
    <row r="162" spans="1:22" s="350" customFormat="1" ht="20.100000000000001" customHeight="1">
      <c r="A162" s="462"/>
      <c r="B162" s="361" t="s">
        <v>312</v>
      </c>
      <c r="C162" s="362">
        <v>0</v>
      </c>
      <c r="D162" s="363">
        <v>0.42</v>
      </c>
      <c r="E162" s="363">
        <v>0.57999999999999996</v>
      </c>
      <c r="F162" s="364">
        <v>0.8</v>
      </c>
      <c r="G162" s="364">
        <v>0</v>
      </c>
      <c r="H162" s="364">
        <v>0.2</v>
      </c>
      <c r="I162" s="370">
        <v>0</v>
      </c>
      <c r="J162" s="370">
        <v>0</v>
      </c>
      <c r="K162" s="370">
        <v>0</v>
      </c>
      <c r="L162" s="370">
        <v>0</v>
      </c>
      <c r="M162" s="370">
        <v>0</v>
      </c>
      <c r="N162" s="368">
        <v>0</v>
      </c>
      <c r="O162" s="368">
        <v>9</v>
      </c>
      <c r="P162" s="368">
        <v>-9</v>
      </c>
      <c r="Q162" s="369">
        <v>0</v>
      </c>
      <c r="R162" s="370">
        <v>19</v>
      </c>
      <c r="S162" s="369">
        <v>9</v>
      </c>
      <c r="T162" s="369">
        <v>0</v>
      </c>
      <c r="U162" s="369">
        <v>10</v>
      </c>
      <c r="V162" s="369">
        <v>-19</v>
      </c>
    </row>
    <row r="163" spans="1:22" s="350" customFormat="1" ht="20.100000000000001" customHeight="1">
      <c r="A163" s="462"/>
      <c r="B163" s="361" t="s">
        <v>313</v>
      </c>
      <c r="C163" s="362">
        <v>1781</v>
      </c>
      <c r="D163" s="363">
        <v>0.42</v>
      </c>
      <c r="E163" s="363">
        <v>0.57999999999999996</v>
      </c>
      <c r="F163" s="364">
        <v>0.8</v>
      </c>
      <c r="G163" s="364">
        <v>0</v>
      </c>
      <c r="H163" s="364">
        <v>0.2</v>
      </c>
      <c r="I163" s="370">
        <v>178.1</v>
      </c>
      <c r="J163" s="370">
        <v>74.8</v>
      </c>
      <c r="K163" s="370">
        <v>82.6</v>
      </c>
      <c r="L163" s="370">
        <v>0</v>
      </c>
      <c r="M163" s="370">
        <v>20.7</v>
      </c>
      <c r="N163" s="368">
        <v>157.4</v>
      </c>
      <c r="O163" s="368">
        <v>73.5</v>
      </c>
      <c r="P163" s="368">
        <v>83.9</v>
      </c>
      <c r="Q163" s="369">
        <v>15.6</v>
      </c>
      <c r="R163" s="370">
        <v>157.1</v>
      </c>
      <c r="S163" s="369">
        <v>61</v>
      </c>
      <c r="T163" s="369">
        <v>28.1</v>
      </c>
      <c r="U163" s="369">
        <v>68</v>
      </c>
      <c r="V163" s="369">
        <v>15.9</v>
      </c>
    </row>
    <row r="164" spans="1:22" s="350" customFormat="1" ht="20.100000000000001" customHeight="1">
      <c r="A164" s="462"/>
      <c r="B164" s="361" t="s">
        <v>314</v>
      </c>
      <c r="C164" s="362">
        <v>1240</v>
      </c>
      <c r="D164" s="363">
        <v>0.42</v>
      </c>
      <c r="E164" s="363">
        <v>0.57999999999999996</v>
      </c>
      <c r="F164" s="364">
        <v>0.8</v>
      </c>
      <c r="G164" s="364">
        <v>0</v>
      </c>
      <c r="H164" s="364">
        <v>0.2</v>
      </c>
      <c r="I164" s="370">
        <v>124</v>
      </c>
      <c r="J164" s="370">
        <v>52.1</v>
      </c>
      <c r="K164" s="370">
        <v>57.5</v>
      </c>
      <c r="L164" s="370">
        <v>0</v>
      </c>
      <c r="M164" s="370">
        <v>14.4</v>
      </c>
      <c r="N164" s="368">
        <v>109.6</v>
      </c>
      <c r="O164" s="368">
        <v>51.5</v>
      </c>
      <c r="P164" s="368">
        <v>58.1</v>
      </c>
      <c r="Q164" s="369">
        <v>10.9</v>
      </c>
      <c r="R164" s="370">
        <v>118.4</v>
      </c>
      <c r="S164" s="369">
        <v>50</v>
      </c>
      <c r="T164" s="369">
        <v>12.4</v>
      </c>
      <c r="U164" s="369">
        <v>56</v>
      </c>
      <c r="V164" s="369">
        <v>2.0999999999999899</v>
      </c>
    </row>
    <row r="165" spans="1:22" s="350" customFormat="1" ht="20.100000000000001" customHeight="1">
      <c r="A165" s="462"/>
      <c r="B165" s="361" t="s">
        <v>315</v>
      </c>
      <c r="C165" s="362">
        <v>949</v>
      </c>
      <c r="D165" s="363">
        <v>0.42</v>
      </c>
      <c r="E165" s="363">
        <v>0.57999999999999996</v>
      </c>
      <c r="F165" s="364">
        <v>0.8</v>
      </c>
      <c r="G165" s="364">
        <v>0</v>
      </c>
      <c r="H165" s="364">
        <v>0.2</v>
      </c>
      <c r="I165" s="370">
        <v>94.9</v>
      </c>
      <c r="J165" s="370">
        <v>39.9</v>
      </c>
      <c r="K165" s="370">
        <v>44</v>
      </c>
      <c r="L165" s="370">
        <v>0</v>
      </c>
      <c r="M165" s="370">
        <v>11</v>
      </c>
      <c r="N165" s="368">
        <v>83.9</v>
      </c>
      <c r="O165" s="368">
        <v>39.5</v>
      </c>
      <c r="P165" s="368">
        <v>44.4</v>
      </c>
      <c r="Q165" s="369">
        <v>8.3000000000000007</v>
      </c>
      <c r="R165" s="370">
        <v>91.8</v>
      </c>
      <c r="S165" s="369">
        <v>40</v>
      </c>
      <c r="T165" s="369">
        <v>7.8</v>
      </c>
      <c r="U165" s="369">
        <v>44</v>
      </c>
      <c r="V165" s="369">
        <v>0.40000000000000602</v>
      </c>
    </row>
    <row r="166" spans="1:22" s="350" customFormat="1" ht="20.100000000000001" customHeight="1">
      <c r="A166" s="473" t="s">
        <v>316</v>
      </c>
      <c r="B166" s="359" t="s">
        <v>317</v>
      </c>
      <c r="C166" s="164">
        <v>14676</v>
      </c>
      <c r="D166" s="164"/>
      <c r="E166" s="164"/>
      <c r="F166" s="164"/>
      <c r="G166" s="164"/>
      <c r="H166" s="164"/>
      <c r="I166" s="368">
        <v>1467.6</v>
      </c>
      <c r="J166" s="368">
        <v>616.4</v>
      </c>
      <c r="K166" s="368">
        <v>681</v>
      </c>
      <c r="L166" s="368">
        <v>0</v>
      </c>
      <c r="M166" s="368">
        <v>170.2</v>
      </c>
      <c r="N166" s="368">
        <v>1297.4000000000001</v>
      </c>
      <c r="O166" s="368">
        <v>609</v>
      </c>
      <c r="P166" s="368">
        <v>688.4</v>
      </c>
      <c r="Q166" s="368">
        <v>129</v>
      </c>
      <c r="R166" s="368">
        <v>1382</v>
      </c>
      <c r="S166" s="368">
        <v>584</v>
      </c>
      <c r="T166" s="368">
        <v>154</v>
      </c>
      <c r="U166" s="368">
        <v>644</v>
      </c>
      <c r="V166" s="368">
        <v>44.4</v>
      </c>
    </row>
    <row r="167" spans="1:22" s="350" customFormat="1" ht="20.100000000000001" customHeight="1">
      <c r="A167" s="473"/>
      <c r="B167" s="361" t="s">
        <v>318</v>
      </c>
      <c r="C167" s="362">
        <v>0</v>
      </c>
      <c r="D167" s="362">
        <v>0</v>
      </c>
      <c r="E167" s="362">
        <v>0</v>
      </c>
      <c r="F167" s="362">
        <v>0</v>
      </c>
      <c r="G167" s="362">
        <v>0</v>
      </c>
      <c r="H167" s="362">
        <v>0</v>
      </c>
      <c r="I167" s="369">
        <v>0</v>
      </c>
      <c r="J167" s="369">
        <v>0</v>
      </c>
      <c r="K167" s="369">
        <v>0</v>
      </c>
      <c r="L167" s="370">
        <v>0</v>
      </c>
      <c r="M167" s="370">
        <v>0</v>
      </c>
      <c r="N167" s="368">
        <v>0</v>
      </c>
      <c r="O167" s="368">
        <v>0</v>
      </c>
      <c r="P167" s="368">
        <v>0</v>
      </c>
      <c r="Q167" s="369">
        <v>0</v>
      </c>
      <c r="R167" s="370">
        <v>0</v>
      </c>
      <c r="S167" s="369"/>
      <c r="T167" s="369"/>
      <c r="U167" s="369"/>
      <c r="V167" s="369">
        <v>0</v>
      </c>
    </row>
    <row r="168" spans="1:22" s="350" customFormat="1" ht="20.100000000000001" customHeight="1">
      <c r="A168" s="473"/>
      <c r="B168" s="361" t="s">
        <v>319</v>
      </c>
      <c r="C168" s="362">
        <v>3194</v>
      </c>
      <c r="D168" s="363">
        <v>0.42</v>
      </c>
      <c r="E168" s="363">
        <v>0.57999999999999996</v>
      </c>
      <c r="F168" s="364">
        <v>0.8</v>
      </c>
      <c r="G168" s="364">
        <v>0</v>
      </c>
      <c r="H168" s="364">
        <v>0.2</v>
      </c>
      <c r="I168" s="370">
        <v>319.39999999999998</v>
      </c>
      <c r="J168" s="370">
        <v>134.1</v>
      </c>
      <c r="K168" s="370">
        <v>148.19999999999999</v>
      </c>
      <c r="L168" s="370">
        <v>0</v>
      </c>
      <c r="M168" s="370">
        <v>37.1</v>
      </c>
      <c r="N168" s="368">
        <v>282.3</v>
      </c>
      <c r="O168" s="368">
        <v>131.9</v>
      </c>
      <c r="P168" s="368">
        <v>150.4</v>
      </c>
      <c r="Q168" s="369">
        <v>28.1</v>
      </c>
      <c r="R168" s="370">
        <v>286</v>
      </c>
      <c r="S168" s="369">
        <v>114</v>
      </c>
      <c r="T168" s="369">
        <v>46</v>
      </c>
      <c r="U168" s="369">
        <v>126</v>
      </c>
      <c r="V168" s="369">
        <v>24.4</v>
      </c>
    </row>
    <row r="169" spans="1:22" s="350" customFormat="1" ht="20.100000000000001" customHeight="1">
      <c r="A169" s="473"/>
      <c r="B169" s="361" t="s">
        <v>320</v>
      </c>
      <c r="C169" s="362">
        <v>1349</v>
      </c>
      <c r="D169" s="363">
        <v>0.42</v>
      </c>
      <c r="E169" s="363">
        <v>0.57999999999999996</v>
      </c>
      <c r="F169" s="364">
        <v>0.8</v>
      </c>
      <c r="G169" s="364">
        <v>0</v>
      </c>
      <c r="H169" s="364">
        <v>0.2</v>
      </c>
      <c r="I169" s="370">
        <v>134.9</v>
      </c>
      <c r="J169" s="370">
        <v>56.7</v>
      </c>
      <c r="K169" s="370">
        <v>62.6</v>
      </c>
      <c r="L169" s="370">
        <v>0</v>
      </c>
      <c r="M169" s="370">
        <v>15.6</v>
      </c>
      <c r="N169" s="368">
        <v>119.3</v>
      </c>
      <c r="O169" s="368">
        <v>56</v>
      </c>
      <c r="P169" s="368">
        <v>63.3</v>
      </c>
      <c r="Q169" s="369">
        <v>11.9</v>
      </c>
      <c r="R169" s="370">
        <v>125.9</v>
      </c>
      <c r="S169" s="369">
        <v>53</v>
      </c>
      <c r="T169" s="369">
        <v>14.9</v>
      </c>
      <c r="U169" s="369">
        <v>58</v>
      </c>
      <c r="V169" s="369">
        <v>5.3000000000000096</v>
      </c>
    </row>
    <row r="170" spans="1:22" s="350" customFormat="1" ht="20.100000000000001" customHeight="1">
      <c r="A170" s="473"/>
      <c r="B170" s="361" t="s">
        <v>321</v>
      </c>
      <c r="C170" s="362">
        <v>2008</v>
      </c>
      <c r="D170" s="363">
        <v>0.42</v>
      </c>
      <c r="E170" s="363">
        <v>0.57999999999999996</v>
      </c>
      <c r="F170" s="364">
        <v>0.8</v>
      </c>
      <c r="G170" s="364">
        <v>0</v>
      </c>
      <c r="H170" s="364">
        <v>0.2</v>
      </c>
      <c r="I170" s="370">
        <v>200.8</v>
      </c>
      <c r="J170" s="370">
        <v>84.3</v>
      </c>
      <c r="K170" s="370">
        <v>93.2</v>
      </c>
      <c r="L170" s="370">
        <v>0</v>
      </c>
      <c r="M170" s="370">
        <v>23.3</v>
      </c>
      <c r="N170" s="368">
        <v>177.5</v>
      </c>
      <c r="O170" s="368">
        <v>83.3</v>
      </c>
      <c r="P170" s="368">
        <v>94.2</v>
      </c>
      <c r="Q170" s="369">
        <v>17.600000000000001</v>
      </c>
      <c r="R170" s="370">
        <v>189.9</v>
      </c>
      <c r="S170" s="369">
        <v>81</v>
      </c>
      <c r="T170" s="369">
        <v>19.899999999999999</v>
      </c>
      <c r="U170" s="369">
        <v>89</v>
      </c>
      <c r="V170" s="369">
        <v>5.1999999999999904</v>
      </c>
    </row>
    <row r="171" spans="1:22" s="350" customFormat="1" ht="20.100000000000001" customHeight="1">
      <c r="A171" s="473"/>
      <c r="B171" s="361" t="s">
        <v>322</v>
      </c>
      <c r="C171" s="362">
        <v>1354</v>
      </c>
      <c r="D171" s="363">
        <v>0.42</v>
      </c>
      <c r="E171" s="363">
        <v>0.57999999999999996</v>
      </c>
      <c r="F171" s="364">
        <v>0.8</v>
      </c>
      <c r="G171" s="364">
        <v>0</v>
      </c>
      <c r="H171" s="364">
        <v>0.2</v>
      </c>
      <c r="I171" s="370">
        <v>135.4</v>
      </c>
      <c r="J171" s="370">
        <v>56.9</v>
      </c>
      <c r="K171" s="370">
        <v>62.8</v>
      </c>
      <c r="L171" s="370">
        <v>0</v>
      </c>
      <c r="M171" s="370">
        <v>15.7</v>
      </c>
      <c r="N171" s="368">
        <v>119.7</v>
      </c>
      <c r="O171" s="368">
        <v>56.2</v>
      </c>
      <c r="P171" s="368">
        <v>63.5</v>
      </c>
      <c r="Q171" s="369">
        <v>11.9</v>
      </c>
      <c r="R171" s="370">
        <v>128.1</v>
      </c>
      <c r="S171" s="369">
        <v>54</v>
      </c>
      <c r="T171" s="369">
        <v>14.1</v>
      </c>
      <c r="U171" s="369">
        <v>60</v>
      </c>
      <c r="V171" s="369">
        <v>3.5</v>
      </c>
    </row>
    <row r="172" spans="1:22" s="350" customFormat="1" ht="20.100000000000001" customHeight="1">
      <c r="A172" s="473"/>
      <c r="B172" s="361" t="s">
        <v>323</v>
      </c>
      <c r="C172" s="362">
        <v>978</v>
      </c>
      <c r="D172" s="363">
        <v>0.42</v>
      </c>
      <c r="E172" s="363">
        <v>0.57999999999999996</v>
      </c>
      <c r="F172" s="364">
        <v>0.8</v>
      </c>
      <c r="G172" s="364">
        <v>0</v>
      </c>
      <c r="H172" s="364">
        <v>0.2</v>
      </c>
      <c r="I172" s="370">
        <v>97.8</v>
      </c>
      <c r="J172" s="370">
        <v>41.1</v>
      </c>
      <c r="K172" s="370">
        <v>45.4</v>
      </c>
      <c r="L172" s="370">
        <v>0</v>
      </c>
      <c r="M172" s="370">
        <v>11.3</v>
      </c>
      <c r="N172" s="368">
        <v>86.5</v>
      </c>
      <c r="O172" s="368">
        <v>40.700000000000003</v>
      </c>
      <c r="P172" s="368">
        <v>45.8</v>
      </c>
      <c r="Q172" s="369">
        <v>8.6</v>
      </c>
      <c r="R172" s="370">
        <v>93.3</v>
      </c>
      <c r="S172" s="369">
        <v>40</v>
      </c>
      <c r="T172" s="369">
        <v>9.3000000000000007</v>
      </c>
      <c r="U172" s="369">
        <v>44</v>
      </c>
      <c r="V172" s="369">
        <v>1.8</v>
      </c>
    </row>
    <row r="173" spans="1:22" s="350" customFormat="1" ht="20.100000000000001" customHeight="1">
      <c r="A173" s="473"/>
      <c r="B173" s="361" t="s">
        <v>324</v>
      </c>
      <c r="C173" s="362">
        <v>522</v>
      </c>
      <c r="D173" s="363">
        <v>0.42</v>
      </c>
      <c r="E173" s="363">
        <v>0.57999999999999996</v>
      </c>
      <c r="F173" s="364">
        <v>0.8</v>
      </c>
      <c r="G173" s="364">
        <v>0</v>
      </c>
      <c r="H173" s="364">
        <v>0.2</v>
      </c>
      <c r="I173" s="370">
        <v>52.2</v>
      </c>
      <c r="J173" s="370">
        <v>21.9</v>
      </c>
      <c r="K173" s="370">
        <v>24.2</v>
      </c>
      <c r="L173" s="370">
        <v>0</v>
      </c>
      <c r="M173" s="370">
        <v>6.1</v>
      </c>
      <c r="N173" s="368">
        <v>46.1</v>
      </c>
      <c r="O173" s="368">
        <v>21.6</v>
      </c>
      <c r="P173" s="368">
        <v>24.5</v>
      </c>
      <c r="Q173" s="369">
        <v>4.5999999999999996</v>
      </c>
      <c r="R173" s="370">
        <v>49.2</v>
      </c>
      <c r="S173" s="369">
        <v>21</v>
      </c>
      <c r="T173" s="369">
        <v>5.2</v>
      </c>
      <c r="U173" s="369">
        <v>23</v>
      </c>
      <c r="V173" s="369">
        <v>1.49999999999999</v>
      </c>
    </row>
    <row r="174" spans="1:22" s="350" customFormat="1" ht="20.100000000000001" customHeight="1">
      <c r="A174" s="473"/>
      <c r="B174" s="361" t="s">
        <v>325</v>
      </c>
      <c r="C174" s="362">
        <v>2428</v>
      </c>
      <c r="D174" s="363">
        <v>0.42</v>
      </c>
      <c r="E174" s="363">
        <v>0.57999999999999996</v>
      </c>
      <c r="F174" s="364">
        <v>0.8</v>
      </c>
      <c r="G174" s="364">
        <v>0</v>
      </c>
      <c r="H174" s="364">
        <v>0.2</v>
      </c>
      <c r="I174" s="370">
        <v>242.8</v>
      </c>
      <c r="J174" s="370">
        <v>102</v>
      </c>
      <c r="K174" s="370">
        <v>112.7</v>
      </c>
      <c r="L174" s="370">
        <v>0</v>
      </c>
      <c r="M174" s="370">
        <v>28.1</v>
      </c>
      <c r="N174" s="368">
        <v>214.7</v>
      </c>
      <c r="O174" s="368">
        <v>101.3</v>
      </c>
      <c r="P174" s="368">
        <v>113.4</v>
      </c>
      <c r="Q174" s="369">
        <v>21.3</v>
      </c>
      <c r="R174" s="370">
        <v>241.6</v>
      </c>
      <c r="S174" s="369">
        <v>108</v>
      </c>
      <c r="T174" s="369">
        <v>14.6</v>
      </c>
      <c r="U174" s="369">
        <v>119</v>
      </c>
      <c r="V174" s="369">
        <v>-5.5999999999999899</v>
      </c>
    </row>
    <row r="175" spans="1:22" s="350" customFormat="1" ht="20.100000000000001" customHeight="1">
      <c r="A175" s="473"/>
      <c r="B175" s="361" t="s">
        <v>326</v>
      </c>
      <c r="C175" s="362">
        <v>2843</v>
      </c>
      <c r="D175" s="363">
        <v>0.42</v>
      </c>
      <c r="E175" s="363">
        <v>0.57999999999999996</v>
      </c>
      <c r="F175" s="364">
        <v>0.8</v>
      </c>
      <c r="G175" s="364">
        <v>0</v>
      </c>
      <c r="H175" s="364">
        <v>0.2</v>
      </c>
      <c r="I175" s="370">
        <v>284.3</v>
      </c>
      <c r="J175" s="370">
        <v>119.4</v>
      </c>
      <c r="K175" s="370">
        <v>131.9</v>
      </c>
      <c r="L175" s="370">
        <v>0</v>
      </c>
      <c r="M175" s="370">
        <v>33</v>
      </c>
      <c r="N175" s="368">
        <v>251.3</v>
      </c>
      <c r="O175" s="368">
        <v>118</v>
      </c>
      <c r="P175" s="368">
        <v>133.30000000000001</v>
      </c>
      <c r="Q175" s="369">
        <v>25</v>
      </c>
      <c r="R175" s="370">
        <v>268</v>
      </c>
      <c r="S175" s="369">
        <v>113</v>
      </c>
      <c r="T175" s="369">
        <v>30</v>
      </c>
      <c r="U175" s="369">
        <v>125</v>
      </c>
      <c r="V175" s="369">
        <v>8.3000000000000096</v>
      </c>
    </row>
  </sheetData>
  <autoFilter ref="A7:V175"/>
  <mergeCells count="25">
    <mergeCell ref="A166:A175"/>
    <mergeCell ref="B3:B4"/>
    <mergeCell ref="C3:C4"/>
    <mergeCell ref="A102:A111"/>
    <mergeCell ref="A112:A127"/>
    <mergeCell ref="A128:A141"/>
    <mergeCell ref="A142:A149"/>
    <mergeCell ref="A150:A165"/>
    <mergeCell ref="A38:A52"/>
    <mergeCell ref="A53:A67"/>
    <mergeCell ref="A68:A80"/>
    <mergeCell ref="A81:A94"/>
    <mergeCell ref="A95:A101"/>
    <mergeCell ref="A5:B5"/>
    <mergeCell ref="A3:A4"/>
    <mergeCell ref="A6:A17"/>
    <mergeCell ref="A18:A29"/>
    <mergeCell ref="A30:A37"/>
    <mergeCell ref="A2:V2"/>
    <mergeCell ref="D3:H3"/>
    <mergeCell ref="I3:M3"/>
    <mergeCell ref="N3:P3"/>
    <mergeCell ref="R3:U3"/>
    <mergeCell ref="Q3:Q4"/>
    <mergeCell ref="V3:V4"/>
  </mergeCells>
  <phoneticPr fontId="144" type="noConversion"/>
  <conditionalFormatting sqref="B7:B27">
    <cfRule type="duplicateValues" dxfId="1" priority="1"/>
  </conditionalFormatting>
  <conditionalFormatting sqref="B28:B175">
    <cfRule type="duplicateValues" dxfId="0" priority="2"/>
  </conditionalFormatting>
  <pageMargins left="0.70866141732283505" right="0.70866141732283505" top="0.74803149606299202" bottom="0.74803149606299202" header="0.31496062992126" footer="0.31496062992126"/>
  <pageSetup paperSize="8" scale="83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workbookViewId="0">
      <selection activeCell="B4" sqref="B4:B127"/>
    </sheetView>
  </sheetViews>
  <sheetFormatPr defaultColWidth="9" defaultRowHeight="13.5"/>
  <cols>
    <col min="1" max="1" width="5.125" style="113" customWidth="1"/>
    <col min="2" max="2" width="34.5" style="113" customWidth="1"/>
    <col min="3" max="3" width="10.25" style="113" customWidth="1"/>
    <col min="4" max="4" width="15.5" style="113" customWidth="1"/>
    <col min="5" max="5" width="11.125" style="114" customWidth="1"/>
    <col min="6" max="16384" width="9" style="115"/>
  </cols>
  <sheetData>
    <row r="1" spans="1:5" ht="30" customHeight="1">
      <c r="A1" s="627" t="s">
        <v>932</v>
      </c>
      <c r="B1" s="628"/>
      <c r="C1" s="628"/>
      <c r="D1" s="628"/>
      <c r="E1" s="629"/>
    </row>
    <row r="2" spans="1:5" ht="30" customHeight="1">
      <c r="A2" s="117" t="s">
        <v>933</v>
      </c>
      <c r="B2" s="118"/>
      <c r="C2" s="630" t="s">
        <v>934</v>
      </c>
      <c r="D2" s="630"/>
      <c r="E2" s="119" t="s">
        <v>935</v>
      </c>
    </row>
    <row r="3" spans="1:5" s="112" customFormat="1" ht="30" customHeight="1">
      <c r="A3" s="120" t="s">
        <v>644</v>
      </c>
      <c r="B3" s="120" t="s">
        <v>645</v>
      </c>
      <c r="C3" s="121" t="s">
        <v>936</v>
      </c>
      <c r="D3" s="121" t="s">
        <v>937</v>
      </c>
      <c r="E3" s="122" t="s">
        <v>938</v>
      </c>
    </row>
    <row r="4" spans="1:5" ht="30" customHeight="1">
      <c r="A4" s="123">
        <v>1</v>
      </c>
      <c r="B4" s="124" t="s">
        <v>648</v>
      </c>
      <c r="C4" s="125">
        <v>424</v>
      </c>
      <c r="D4" s="126">
        <v>444.11</v>
      </c>
      <c r="E4" s="127">
        <f t="shared" ref="E4:E67" si="0">D4/C4</f>
        <v>1.047429245283019</v>
      </c>
    </row>
    <row r="5" spans="1:5" ht="30" customHeight="1">
      <c r="A5" s="128">
        <v>2</v>
      </c>
      <c r="B5" s="124" t="s">
        <v>650</v>
      </c>
      <c r="C5" s="129">
        <v>205</v>
      </c>
      <c r="D5" s="130">
        <v>199.65</v>
      </c>
      <c r="E5" s="131">
        <f t="shared" si="0"/>
        <v>0.97390243902439022</v>
      </c>
    </row>
    <row r="6" spans="1:5" ht="30" customHeight="1">
      <c r="A6" s="123">
        <v>3</v>
      </c>
      <c r="B6" s="124" t="s">
        <v>652</v>
      </c>
      <c r="C6" s="125">
        <v>103</v>
      </c>
      <c r="D6" s="126">
        <v>104.79</v>
      </c>
      <c r="E6" s="127">
        <f t="shared" si="0"/>
        <v>1.0173786407766992</v>
      </c>
    </row>
    <row r="7" spans="1:5" ht="30" customHeight="1">
      <c r="A7" s="128">
        <v>4</v>
      </c>
      <c r="B7" s="124" t="s">
        <v>653</v>
      </c>
      <c r="C7" s="129">
        <v>633</v>
      </c>
      <c r="D7" s="130">
        <v>652.44000000000005</v>
      </c>
      <c r="E7" s="131">
        <f t="shared" si="0"/>
        <v>1.0307109004739337</v>
      </c>
    </row>
    <row r="8" spans="1:5" ht="30" customHeight="1">
      <c r="A8" s="123">
        <v>5</v>
      </c>
      <c r="B8" s="124" t="s">
        <v>654</v>
      </c>
      <c r="C8" s="125">
        <v>863</v>
      </c>
      <c r="D8" s="126">
        <v>831.03</v>
      </c>
      <c r="E8" s="127">
        <f t="shared" si="0"/>
        <v>0.96295480880648898</v>
      </c>
    </row>
    <row r="9" spans="1:5" ht="30" customHeight="1">
      <c r="A9" s="128">
        <v>6</v>
      </c>
      <c r="B9" s="124" t="s">
        <v>655</v>
      </c>
      <c r="C9" s="129">
        <v>262</v>
      </c>
      <c r="D9" s="130">
        <v>260.19</v>
      </c>
      <c r="E9" s="131">
        <f t="shared" si="0"/>
        <v>0.99309160305343513</v>
      </c>
    </row>
    <row r="10" spans="1:5" ht="30" customHeight="1">
      <c r="A10" s="123">
        <v>7</v>
      </c>
      <c r="B10" s="124" t="s">
        <v>656</v>
      </c>
      <c r="C10" s="125">
        <v>224</v>
      </c>
      <c r="D10" s="126">
        <v>217.2</v>
      </c>
      <c r="E10" s="127">
        <f t="shared" si="0"/>
        <v>0.96964285714285714</v>
      </c>
    </row>
    <row r="11" spans="1:5" ht="30" customHeight="1">
      <c r="A11" s="128">
        <v>8</v>
      </c>
      <c r="B11" s="124" t="s">
        <v>657</v>
      </c>
      <c r="C11" s="129">
        <v>357</v>
      </c>
      <c r="D11" s="130">
        <v>352.63</v>
      </c>
      <c r="E11" s="131">
        <f t="shared" si="0"/>
        <v>0.98775910364145658</v>
      </c>
    </row>
    <row r="12" spans="1:5" ht="30" customHeight="1">
      <c r="A12" s="123">
        <v>9</v>
      </c>
      <c r="B12" s="124" t="s">
        <v>658</v>
      </c>
      <c r="C12" s="125">
        <v>407</v>
      </c>
      <c r="D12" s="126">
        <v>378.58</v>
      </c>
      <c r="E12" s="127">
        <f t="shared" si="0"/>
        <v>0.93017199017199015</v>
      </c>
    </row>
    <row r="13" spans="1:5" ht="30" customHeight="1">
      <c r="A13" s="128">
        <v>10</v>
      </c>
      <c r="B13" s="124" t="s">
        <v>659</v>
      </c>
      <c r="C13" s="129">
        <v>376</v>
      </c>
      <c r="D13" s="130">
        <v>343.24</v>
      </c>
      <c r="E13" s="131">
        <f t="shared" si="0"/>
        <v>0.91287234042553189</v>
      </c>
    </row>
    <row r="14" spans="1:5" ht="30" customHeight="1">
      <c r="A14" s="123">
        <v>11</v>
      </c>
      <c r="B14" s="124" t="s">
        <v>660</v>
      </c>
      <c r="C14" s="125">
        <v>896</v>
      </c>
      <c r="D14" s="126">
        <v>827.46</v>
      </c>
      <c r="E14" s="127">
        <f t="shared" si="0"/>
        <v>0.92350446428571431</v>
      </c>
    </row>
    <row r="15" spans="1:5" ht="30" customHeight="1">
      <c r="A15" s="128">
        <v>12</v>
      </c>
      <c r="B15" s="124" t="s">
        <v>661</v>
      </c>
      <c r="C15" s="129">
        <v>375</v>
      </c>
      <c r="D15" s="130">
        <v>380.21</v>
      </c>
      <c r="E15" s="131">
        <f t="shared" si="0"/>
        <v>1.0138933333333333</v>
      </c>
    </row>
    <row r="16" spans="1:5" ht="30" customHeight="1">
      <c r="A16" s="123">
        <v>13</v>
      </c>
      <c r="B16" s="124" t="s">
        <v>662</v>
      </c>
      <c r="C16" s="125">
        <v>725</v>
      </c>
      <c r="D16" s="126">
        <v>690.73</v>
      </c>
      <c r="E16" s="127">
        <f t="shared" si="0"/>
        <v>0.95273103448275864</v>
      </c>
    </row>
    <row r="17" spans="1:5" ht="30" customHeight="1">
      <c r="A17" s="128">
        <v>14</v>
      </c>
      <c r="B17" s="124" t="s">
        <v>663</v>
      </c>
      <c r="C17" s="129">
        <v>580</v>
      </c>
      <c r="D17" s="130">
        <v>555.02</v>
      </c>
      <c r="E17" s="131">
        <f t="shared" si="0"/>
        <v>0.95693103448275862</v>
      </c>
    </row>
    <row r="18" spans="1:5" ht="30" customHeight="1">
      <c r="A18" s="123">
        <v>15</v>
      </c>
      <c r="B18" s="124" t="s">
        <v>664</v>
      </c>
      <c r="C18" s="125">
        <v>67</v>
      </c>
      <c r="D18" s="126">
        <v>59</v>
      </c>
      <c r="E18" s="127">
        <f t="shared" si="0"/>
        <v>0.88059701492537312</v>
      </c>
    </row>
    <row r="19" spans="1:5" ht="30" customHeight="1">
      <c r="A19" s="128">
        <v>16</v>
      </c>
      <c r="B19" s="124" t="s">
        <v>665</v>
      </c>
      <c r="C19" s="129">
        <v>113</v>
      </c>
      <c r="D19" s="130">
        <v>112.92</v>
      </c>
      <c r="E19" s="131">
        <f t="shared" si="0"/>
        <v>0.99929203539823008</v>
      </c>
    </row>
    <row r="20" spans="1:5" ht="30" customHeight="1">
      <c r="A20" s="123">
        <v>17</v>
      </c>
      <c r="B20" s="124" t="s">
        <v>666</v>
      </c>
      <c r="C20" s="125">
        <v>93</v>
      </c>
      <c r="D20" s="126">
        <v>88.69</v>
      </c>
      <c r="E20" s="127">
        <f t="shared" si="0"/>
        <v>0.95365591397849458</v>
      </c>
    </row>
    <row r="21" spans="1:5" ht="30" customHeight="1">
      <c r="A21" s="128">
        <v>18</v>
      </c>
      <c r="B21" s="124" t="s">
        <v>667</v>
      </c>
      <c r="C21" s="129">
        <v>81</v>
      </c>
      <c r="D21" s="130">
        <v>77.599999999999994</v>
      </c>
      <c r="E21" s="131">
        <f t="shared" si="0"/>
        <v>0.95802469135802459</v>
      </c>
    </row>
    <row r="22" spans="1:5" ht="30" customHeight="1">
      <c r="A22" s="123">
        <v>19</v>
      </c>
      <c r="B22" s="124" t="s">
        <v>668</v>
      </c>
      <c r="C22" s="125">
        <v>128</v>
      </c>
      <c r="D22" s="126">
        <v>122.7</v>
      </c>
      <c r="E22" s="127">
        <f t="shared" si="0"/>
        <v>0.95859375000000002</v>
      </c>
    </row>
    <row r="23" spans="1:5" ht="30" customHeight="1">
      <c r="A23" s="128">
        <v>20</v>
      </c>
      <c r="B23" s="124" t="s">
        <v>669</v>
      </c>
      <c r="C23" s="129">
        <v>61</v>
      </c>
      <c r="D23" s="130">
        <v>55.48</v>
      </c>
      <c r="E23" s="131">
        <f t="shared" si="0"/>
        <v>0.90950819672131145</v>
      </c>
    </row>
    <row r="24" spans="1:5" ht="30" customHeight="1">
      <c r="A24" s="123">
        <v>21</v>
      </c>
      <c r="B24" s="124" t="s">
        <v>670</v>
      </c>
      <c r="C24" s="125">
        <v>963</v>
      </c>
      <c r="D24" s="126">
        <v>995.39</v>
      </c>
      <c r="E24" s="127">
        <f t="shared" si="0"/>
        <v>1.0336344755970923</v>
      </c>
    </row>
    <row r="25" spans="1:5" ht="30" customHeight="1">
      <c r="A25" s="128">
        <v>22</v>
      </c>
      <c r="B25" s="124" t="s">
        <v>671</v>
      </c>
      <c r="C25" s="129">
        <v>751</v>
      </c>
      <c r="D25" s="130">
        <v>744.64</v>
      </c>
      <c r="E25" s="131">
        <f t="shared" si="0"/>
        <v>0.99153129161118503</v>
      </c>
    </row>
    <row r="26" spans="1:5" ht="30" customHeight="1">
      <c r="A26" s="123">
        <v>23</v>
      </c>
      <c r="B26" s="124" t="s">
        <v>672</v>
      </c>
      <c r="C26" s="125">
        <v>359</v>
      </c>
      <c r="D26" s="126">
        <v>346.15</v>
      </c>
      <c r="E26" s="127">
        <f t="shared" si="0"/>
        <v>0.96420612813370465</v>
      </c>
    </row>
    <row r="27" spans="1:5" ht="30" customHeight="1">
      <c r="A27" s="128">
        <v>24</v>
      </c>
      <c r="B27" s="124" t="s">
        <v>674</v>
      </c>
      <c r="C27" s="129">
        <v>599</v>
      </c>
      <c r="D27" s="130">
        <v>565.1</v>
      </c>
      <c r="E27" s="131">
        <f t="shared" si="0"/>
        <v>0.9434056761268782</v>
      </c>
    </row>
    <row r="28" spans="1:5" ht="30" customHeight="1">
      <c r="A28" s="123">
        <v>25</v>
      </c>
      <c r="B28" s="124" t="s">
        <v>675</v>
      </c>
      <c r="C28" s="132">
        <v>1342</v>
      </c>
      <c r="D28" s="126">
        <v>1248.8</v>
      </c>
      <c r="E28" s="127">
        <f t="shared" si="0"/>
        <v>0.93055141579731737</v>
      </c>
    </row>
    <row r="29" spans="1:5" ht="30" customHeight="1">
      <c r="A29" s="128">
        <v>26</v>
      </c>
      <c r="B29" s="124" t="s">
        <v>676</v>
      </c>
      <c r="C29" s="133">
        <v>1965</v>
      </c>
      <c r="D29" s="130">
        <v>1838.71</v>
      </c>
      <c r="E29" s="131">
        <f t="shared" si="0"/>
        <v>0.93573027989821889</v>
      </c>
    </row>
    <row r="30" spans="1:5" ht="30" customHeight="1">
      <c r="A30" s="123">
        <v>27</v>
      </c>
      <c r="B30" s="124" t="s">
        <v>677</v>
      </c>
      <c r="C30" s="132">
        <v>1285</v>
      </c>
      <c r="D30" s="126">
        <v>1225.17</v>
      </c>
      <c r="E30" s="127">
        <f t="shared" si="0"/>
        <v>0.95343968871595342</v>
      </c>
    </row>
    <row r="31" spans="1:5" ht="30" customHeight="1">
      <c r="A31" s="128">
        <v>28</v>
      </c>
      <c r="B31" s="124" t="s">
        <v>678</v>
      </c>
      <c r="C31" s="129">
        <v>298</v>
      </c>
      <c r="D31" s="130">
        <v>288.14999999999998</v>
      </c>
      <c r="E31" s="131">
        <f t="shared" si="0"/>
        <v>0.96694630872483212</v>
      </c>
    </row>
    <row r="32" spans="1:5" ht="30" customHeight="1">
      <c r="A32" s="123">
        <v>29</v>
      </c>
      <c r="B32" s="124" t="s">
        <v>679</v>
      </c>
      <c r="C32" s="125">
        <v>359</v>
      </c>
      <c r="D32" s="126">
        <v>350.27</v>
      </c>
      <c r="E32" s="127">
        <f t="shared" si="0"/>
        <v>0.97568245125348185</v>
      </c>
    </row>
    <row r="33" spans="1:5" ht="30" customHeight="1">
      <c r="A33" s="128">
        <v>30</v>
      </c>
      <c r="B33" s="124" t="s">
        <v>680</v>
      </c>
      <c r="C33" s="129">
        <v>131</v>
      </c>
      <c r="D33" s="130">
        <v>120.41</v>
      </c>
      <c r="E33" s="131">
        <f t="shared" si="0"/>
        <v>0.91916030534351145</v>
      </c>
    </row>
    <row r="34" spans="1:5" ht="30" customHeight="1">
      <c r="A34" s="123">
        <v>31</v>
      </c>
      <c r="B34" s="124" t="s">
        <v>681</v>
      </c>
      <c r="C34" s="132">
        <v>1219</v>
      </c>
      <c r="D34" s="126">
        <v>1212.31</v>
      </c>
      <c r="E34" s="127">
        <f t="shared" si="0"/>
        <v>0.9945118949958982</v>
      </c>
    </row>
    <row r="35" spans="1:5" ht="30" customHeight="1">
      <c r="A35" s="128">
        <v>32</v>
      </c>
      <c r="B35" s="124" t="s">
        <v>682</v>
      </c>
      <c r="C35" s="133">
        <v>1065</v>
      </c>
      <c r="D35" s="130">
        <v>1057.3</v>
      </c>
      <c r="E35" s="131">
        <f t="shared" si="0"/>
        <v>0.99276995305164317</v>
      </c>
    </row>
    <row r="36" spans="1:5" ht="30" customHeight="1">
      <c r="A36" s="123">
        <v>33</v>
      </c>
      <c r="B36" s="124" t="s">
        <v>683</v>
      </c>
      <c r="C36" s="132">
        <v>1860</v>
      </c>
      <c r="D36" s="126">
        <v>1753.32</v>
      </c>
      <c r="E36" s="127">
        <f t="shared" si="0"/>
        <v>0.9426451612903225</v>
      </c>
    </row>
    <row r="37" spans="1:5" ht="30" customHeight="1">
      <c r="A37" s="128">
        <v>34</v>
      </c>
      <c r="B37" s="124" t="s">
        <v>684</v>
      </c>
      <c r="C37" s="133">
        <v>1859</v>
      </c>
      <c r="D37" s="130">
        <v>1805.4</v>
      </c>
      <c r="E37" s="131">
        <f t="shared" si="0"/>
        <v>0.97116729424421733</v>
      </c>
    </row>
    <row r="38" spans="1:5" ht="30" customHeight="1">
      <c r="A38" s="123">
        <v>35</v>
      </c>
      <c r="B38" s="124" t="s">
        <v>685</v>
      </c>
      <c r="C38" s="132">
        <v>1504</v>
      </c>
      <c r="D38" s="126">
        <v>1409.51</v>
      </c>
      <c r="E38" s="127">
        <f t="shared" si="0"/>
        <v>0.93717420212765956</v>
      </c>
    </row>
    <row r="39" spans="1:5" ht="30" customHeight="1">
      <c r="A39" s="128">
        <v>36</v>
      </c>
      <c r="B39" s="124" t="s">
        <v>686</v>
      </c>
      <c r="C39" s="129">
        <v>806</v>
      </c>
      <c r="D39" s="130">
        <v>734.35</v>
      </c>
      <c r="E39" s="131">
        <f t="shared" si="0"/>
        <v>0.91110421836228295</v>
      </c>
    </row>
    <row r="40" spans="1:5" ht="30" customHeight="1">
      <c r="A40" s="123">
        <v>37</v>
      </c>
      <c r="B40" s="124" t="s">
        <v>687</v>
      </c>
      <c r="C40" s="125">
        <v>931</v>
      </c>
      <c r="D40" s="126">
        <v>864.9</v>
      </c>
      <c r="E40" s="127">
        <f t="shared" si="0"/>
        <v>0.92900107411385602</v>
      </c>
    </row>
    <row r="41" spans="1:5" ht="30" customHeight="1">
      <c r="A41" s="128">
        <v>38</v>
      </c>
      <c r="B41" s="124" t="s">
        <v>688</v>
      </c>
      <c r="C41" s="133">
        <v>1282</v>
      </c>
      <c r="D41" s="130">
        <v>1168.52</v>
      </c>
      <c r="E41" s="131">
        <f t="shared" si="0"/>
        <v>0.91148205928237125</v>
      </c>
    </row>
    <row r="42" spans="1:5" ht="30" customHeight="1">
      <c r="A42" s="123">
        <v>39</v>
      </c>
      <c r="B42" s="124" t="s">
        <v>689</v>
      </c>
      <c r="C42" s="132">
        <v>1821</v>
      </c>
      <c r="D42" s="126">
        <v>1680.72</v>
      </c>
      <c r="E42" s="127">
        <f t="shared" si="0"/>
        <v>0.92296540362438217</v>
      </c>
    </row>
    <row r="43" spans="1:5" ht="30" customHeight="1">
      <c r="A43" s="128">
        <v>40</v>
      </c>
      <c r="B43" s="124" t="s">
        <v>690</v>
      </c>
      <c r="C43" s="129">
        <v>20</v>
      </c>
      <c r="D43" s="130">
        <v>18.8</v>
      </c>
      <c r="E43" s="131">
        <f t="shared" si="0"/>
        <v>0.94000000000000006</v>
      </c>
    </row>
    <row r="44" spans="1:5" ht="30" customHeight="1">
      <c r="A44" s="123">
        <v>41</v>
      </c>
      <c r="B44" s="124" t="s">
        <v>691</v>
      </c>
      <c r="C44" s="125">
        <v>77</v>
      </c>
      <c r="D44" s="126">
        <v>74.75</v>
      </c>
      <c r="E44" s="127">
        <f t="shared" si="0"/>
        <v>0.97077922077922074</v>
      </c>
    </row>
    <row r="45" spans="1:5" ht="30" customHeight="1">
      <c r="A45" s="128">
        <v>42</v>
      </c>
      <c r="B45" s="124" t="s">
        <v>692</v>
      </c>
      <c r="C45" s="129">
        <v>294</v>
      </c>
      <c r="D45" s="130">
        <v>285.23</v>
      </c>
      <c r="E45" s="131">
        <f t="shared" si="0"/>
        <v>0.97017006802721095</v>
      </c>
    </row>
    <row r="46" spans="1:5" ht="30" customHeight="1">
      <c r="A46" s="123">
        <v>43</v>
      </c>
      <c r="B46" s="124" t="s">
        <v>693</v>
      </c>
      <c r="C46" s="125">
        <v>119</v>
      </c>
      <c r="D46" s="126">
        <v>105.67</v>
      </c>
      <c r="E46" s="127">
        <f t="shared" si="0"/>
        <v>0.8879831932773109</v>
      </c>
    </row>
    <row r="47" spans="1:5" ht="30" customHeight="1">
      <c r="A47" s="128">
        <v>44</v>
      </c>
      <c r="B47" s="124" t="s">
        <v>694</v>
      </c>
      <c r="C47" s="129">
        <v>92</v>
      </c>
      <c r="D47" s="130">
        <v>85.2</v>
      </c>
      <c r="E47" s="131">
        <f t="shared" si="0"/>
        <v>0.92608695652173911</v>
      </c>
    </row>
    <row r="48" spans="1:5" ht="30" customHeight="1">
      <c r="A48" s="123">
        <v>45</v>
      </c>
      <c r="B48" s="124" t="s">
        <v>695</v>
      </c>
      <c r="C48" s="125">
        <v>196</v>
      </c>
      <c r="D48" s="126">
        <v>184.24</v>
      </c>
      <c r="E48" s="127">
        <f t="shared" si="0"/>
        <v>0.94000000000000006</v>
      </c>
    </row>
    <row r="49" spans="1:5" ht="30" customHeight="1">
      <c r="A49" s="128">
        <v>46</v>
      </c>
      <c r="B49" s="124" t="s">
        <v>696</v>
      </c>
      <c r="C49" s="129">
        <v>877</v>
      </c>
      <c r="D49" s="130">
        <v>827.68</v>
      </c>
      <c r="E49" s="131">
        <f t="shared" si="0"/>
        <v>0.94376282782212084</v>
      </c>
    </row>
    <row r="50" spans="1:5" ht="30" customHeight="1">
      <c r="A50" s="123">
        <v>47</v>
      </c>
      <c r="B50" s="124" t="s">
        <v>697</v>
      </c>
      <c r="C50" s="125">
        <v>594</v>
      </c>
      <c r="D50" s="126">
        <v>541.51</v>
      </c>
      <c r="E50" s="127">
        <f t="shared" si="0"/>
        <v>0.91163299663299657</v>
      </c>
    </row>
    <row r="51" spans="1:5" ht="30" customHeight="1">
      <c r="A51" s="128">
        <v>48</v>
      </c>
      <c r="B51" s="124" t="s">
        <v>698</v>
      </c>
      <c r="C51" s="129">
        <v>701</v>
      </c>
      <c r="D51" s="130">
        <v>659.15</v>
      </c>
      <c r="E51" s="131">
        <f t="shared" si="0"/>
        <v>0.94029957203994285</v>
      </c>
    </row>
    <row r="52" spans="1:5" ht="30" customHeight="1">
      <c r="A52" s="123">
        <v>49</v>
      </c>
      <c r="B52" s="124" t="s">
        <v>699</v>
      </c>
      <c r="C52" s="132">
        <v>5089</v>
      </c>
      <c r="D52" s="126">
        <v>4703.18</v>
      </c>
      <c r="E52" s="127">
        <f t="shared" si="0"/>
        <v>0.92418549813322859</v>
      </c>
    </row>
    <row r="53" spans="1:5" ht="30" customHeight="1">
      <c r="A53" s="128">
        <v>50</v>
      </c>
      <c r="B53" s="124" t="s">
        <v>700</v>
      </c>
      <c r="C53" s="133">
        <v>1186</v>
      </c>
      <c r="D53" s="130">
        <v>1050.8</v>
      </c>
      <c r="E53" s="131">
        <f t="shared" si="0"/>
        <v>0.8860033726812816</v>
      </c>
    </row>
    <row r="54" spans="1:5" ht="30" customHeight="1">
      <c r="A54" s="123">
        <v>51</v>
      </c>
      <c r="B54" s="124" t="s">
        <v>701</v>
      </c>
      <c r="C54" s="125">
        <v>747</v>
      </c>
      <c r="D54" s="126">
        <v>677.6</v>
      </c>
      <c r="E54" s="127">
        <f t="shared" si="0"/>
        <v>0.90709504685408304</v>
      </c>
    </row>
    <row r="55" spans="1:5" ht="30" customHeight="1">
      <c r="A55" s="128">
        <v>52</v>
      </c>
      <c r="B55" s="124" t="s">
        <v>702</v>
      </c>
      <c r="C55" s="129">
        <v>34</v>
      </c>
      <c r="D55" s="130">
        <v>31.8</v>
      </c>
      <c r="E55" s="131">
        <f t="shared" si="0"/>
        <v>0.93529411764705883</v>
      </c>
    </row>
    <row r="56" spans="1:5" ht="30" customHeight="1">
      <c r="A56" s="123">
        <v>53</v>
      </c>
      <c r="B56" s="124" t="s">
        <v>703</v>
      </c>
      <c r="C56" s="125">
        <v>22</v>
      </c>
      <c r="D56" s="126">
        <v>21.01</v>
      </c>
      <c r="E56" s="127">
        <f t="shared" si="0"/>
        <v>0.95500000000000007</v>
      </c>
    </row>
    <row r="57" spans="1:5" ht="30" customHeight="1">
      <c r="A57" s="128">
        <v>54</v>
      </c>
      <c r="B57" s="124" t="s">
        <v>704</v>
      </c>
      <c r="C57" s="129">
        <v>9</v>
      </c>
      <c r="D57" s="130">
        <v>10.3</v>
      </c>
      <c r="E57" s="131">
        <f t="shared" si="0"/>
        <v>1.1444444444444446</v>
      </c>
    </row>
    <row r="58" spans="1:5" ht="30" customHeight="1">
      <c r="A58" s="123">
        <v>55</v>
      </c>
      <c r="B58" s="124" t="s">
        <v>705</v>
      </c>
      <c r="C58" s="125">
        <v>90</v>
      </c>
      <c r="D58" s="126">
        <v>87.76</v>
      </c>
      <c r="E58" s="127">
        <f t="shared" si="0"/>
        <v>0.97511111111111115</v>
      </c>
    </row>
    <row r="59" spans="1:5" ht="30" customHeight="1">
      <c r="A59" s="128">
        <v>56</v>
      </c>
      <c r="B59" s="124" t="s">
        <v>706</v>
      </c>
      <c r="C59" s="129">
        <v>279</v>
      </c>
      <c r="D59" s="130">
        <v>278.58</v>
      </c>
      <c r="E59" s="131">
        <f t="shared" si="0"/>
        <v>0.9984946236559139</v>
      </c>
    </row>
    <row r="60" spans="1:5" ht="30" customHeight="1">
      <c r="A60" s="123">
        <v>57</v>
      </c>
      <c r="B60" s="124" t="s">
        <v>707</v>
      </c>
      <c r="C60" s="125">
        <v>182</v>
      </c>
      <c r="D60" s="126">
        <v>169</v>
      </c>
      <c r="E60" s="127">
        <f t="shared" si="0"/>
        <v>0.9285714285714286</v>
      </c>
    </row>
    <row r="61" spans="1:5" ht="30" customHeight="1">
      <c r="A61" s="128">
        <v>58</v>
      </c>
      <c r="B61" s="124" t="s">
        <v>708</v>
      </c>
      <c r="C61" s="129">
        <v>422</v>
      </c>
      <c r="D61" s="130">
        <v>417.35</v>
      </c>
      <c r="E61" s="131">
        <f t="shared" si="0"/>
        <v>0.98898104265402853</v>
      </c>
    </row>
    <row r="62" spans="1:5" ht="30" customHeight="1">
      <c r="A62" s="123">
        <v>59</v>
      </c>
      <c r="B62" s="124" t="s">
        <v>709</v>
      </c>
      <c r="C62" s="125">
        <v>78</v>
      </c>
      <c r="D62" s="126">
        <v>78.2</v>
      </c>
      <c r="E62" s="127">
        <f t="shared" si="0"/>
        <v>1.0025641025641026</v>
      </c>
    </row>
    <row r="63" spans="1:5" ht="30" customHeight="1">
      <c r="A63" s="128">
        <v>60</v>
      </c>
      <c r="B63" s="124" t="s">
        <v>710</v>
      </c>
      <c r="C63" s="129">
        <v>275</v>
      </c>
      <c r="D63" s="130">
        <v>272.47000000000003</v>
      </c>
      <c r="E63" s="131">
        <f t="shared" si="0"/>
        <v>0.99080000000000013</v>
      </c>
    </row>
    <row r="64" spans="1:5" ht="30" customHeight="1">
      <c r="A64" s="123">
        <v>61</v>
      </c>
      <c r="B64" s="124" t="s">
        <v>711</v>
      </c>
      <c r="C64" s="125">
        <v>125</v>
      </c>
      <c r="D64" s="126">
        <v>116.12</v>
      </c>
      <c r="E64" s="127">
        <f t="shared" si="0"/>
        <v>0.92896000000000001</v>
      </c>
    </row>
    <row r="65" spans="1:5" ht="30" customHeight="1">
      <c r="A65" s="128">
        <v>62</v>
      </c>
      <c r="B65" s="124" t="s">
        <v>712</v>
      </c>
      <c r="C65" s="129">
        <v>414</v>
      </c>
      <c r="D65" s="130">
        <v>391</v>
      </c>
      <c r="E65" s="131">
        <f t="shared" si="0"/>
        <v>0.94444444444444442</v>
      </c>
    </row>
    <row r="66" spans="1:5" ht="30" customHeight="1">
      <c r="A66" s="123">
        <v>63</v>
      </c>
      <c r="B66" s="124" t="s">
        <v>713</v>
      </c>
      <c r="C66" s="125">
        <v>49</v>
      </c>
      <c r="D66" s="126">
        <v>45.2</v>
      </c>
      <c r="E66" s="127">
        <f t="shared" si="0"/>
        <v>0.9224489795918368</v>
      </c>
    </row>
    <row r="67" spans="1:5" ht="30" customHeight="1">
      <c r="A67" s="128">
        <v>64</v>
      </c>
      <c r="B67" s="124" t="s">
        <v>714</v>
      </c>
      <c r="C67" s="129">
        <v>327</v>
      </c>
      <c r="D67" s="130">
        <v>307.74</v>
      </c>
      <c r="E67" s="131">
        <f t="shared" si="0"/>
        <v>0.94110091743119273</v>
      </c>
    </row>
    <row r="68" spans="1:5" ht="30" customHeight="1">
      <c r="A68" s="123">
        <v>65</v>
      </c>
      <c r="B68" s="124" t="s">
        <v>715</v>
      </c>
      <c r="C68" s="125">
        <v>99</v>
      </c>
      <c r="D68" s="126">
        <v>93.36</v>
      </c>
      <c r="E68" s="127">
        <f t="shared" ref="E68:E127" si="1">D68/C68</f>
        <v>0.943030303030303</v>
      </c>
    </row>
    <row r="69" spans="1:5" ht="30" customHeight="1">
      <c r="A69" s="128">
        <v>66</v>
      </c>
      <c r="B69" s="124" t="s">
        <v>716</v>
      </c>
      <c r="C69" s="129">
        <v>515</v>
      </c>
      <c r="D69" s="130">
        <v>442.88</v>
      </c>
      <c r="E69" s="131">
        <f t="shared" si="1"/>
        <v>0.8599611650485437</v>
      </c>
    </row>
    <row r="70" spans="1:5" ht="30" customHeight="1">
      <c r="A70" s="123">
        <v>67</v>
      </c>
      <c r="B70" s="124" t="s">
        <v>717</v>
      </c>
      <c r="C70" s="125">
        <v>67</v>
      </c>
      <c r="D70" s="126">
        <v>60.59</v>
      </c>
      <c r="E70" s="127">
        <f t="shared" si="1"/>
        <v>0.9043283582089553</v>
      </c>
    </row>
    <row r="71" spans="1:5" ht="30" customHeight="1">
      <c r="A71" s="128">
        <v>68</v>
      </c>
      <c r="B71" s="124" t="s">
        <v>718</v>
      </c>
      <c r="C71" s="129">
        <v>522</v>
      </c>
      <c r="D71" s="130">
        <v>472.74</v>
      </c>
      <c r="E71" s="131">
        <f t="shared" si="1"/>
        <v>0.90563218390804601</v>
      </c>
    </row>
    <row r="72" spans="1:5" ht="30" customHeight="1">
      <c r="A72" s="123">
        <v>69</v>
      </c>
      <c r="B72" s="124" t="s">
        <v>719</v>
      </c>
      <c r="C72" s="132">
        <v>1110</v>
      </c>
      <c r="D72" s="126">
        <v>999.57</v>
      </c>
      <c r="E72" s="127">
        <f t="shared" si="1"/>
        <v>0.90051351351351361</v>
      </c>
    </row>
    <row r="73" spans="1:5" ht="30" customHeight="1">
      <c r="A73" s="128">
        <v>70</v>
      </c>
      <c r="B73" s="124" t="s">
        <v>720</v>
      </c>
      <c r="C73" s="129">
        <v>38</v>
      </c>
      <c r="D73" s="130">
        <v>36.6</v>
      </c>
      <c r="E73" s="131">
        <f t="shared" si="1"/>
        <v>0.9631578947368421</v>
      </c>
    </row>
    <row r="74" spans="1:5" ht="30" customHeight="1">
      <c r="A74" s="123">
        <v>71</v>
      </c>
      <c r="B74" s="124" t="s">
        <v>721</v>
      </c>
      <c r="C74" s="125">
        <v>466</v>
      </c>
      <c r="D74" s="126">
        <v>437.84</v>
      </c>
      <c r="E74" s="127">
        <f t="shared" si="1"/>
        <v>0.93957081545064369</v>
      </c>
    </row>
    <row r="75" spans="1:5" ht="30" customHeight="1">
      <c r="A75" s="128">
        <v>72</v>
      </c>
      <c r="B75" s="124" t="s">
        <v>722</v>
      </c>
      <c r="C75" s="129">
        <v>416</v>
      </c>
      <c r="D75" s="130">
        <v>406.22</v>
      </c>
      <c r="E75" s="131">
        <f t="shared" si="1"/>
        <v>0.97649038461538473</v>
      </c>
    </row>
    <row r="76" spans="1:5" ht="30" customHeight="1">
      <c r="A76" s="123">
        <v>73</v>
      </c>
      <c r="B76" s="124" t="s">
        <v>723</v>
      </c>
      <c r="C76" s="125">
        <v>297</v>
      </c>
      <c r="D76" s="126">
        <v>285.3</v>
      </c>
      <c r="E76" s="127">
        <f t="shared" si="1"/>
        <v>0.96060606060606069</v>
      </c>
    </row>
    <row r="77" spans="1:5" ht="30" customHeight="1">
      <c r="A77" s="128">
        <v>74</v>
      </c>
      <c r="B77" s="124" t="s">
        <v>724</v>
      </c>
      <c r="C77" s="133">
        <v>1109</v>
      </c>
      <c r="D77" s="130">
        <v>1091.52</v>
      </c>
      <c r="E77" s="131">
        <f t="shared" si="1"/>
        <v>0.98423805229936878</v>
      </c>
    </row>
    <row r="78" spans="1:5" ht="30" customHeight="1">
      <c r="A78" s="123">
        <v>75</v>
      </c>
      <c r="B78" s="124" t="s">
        <v>725</v>
      </c>
      <c r="C78" s="132">
        <v>1747</v>
      </c>
      <c r="D78" s="126">
        <v>1616.12</v>
      </c>
      <c r="E78" s="127">
        <f t="shared" si="1"/>
        <v>0.92508299942759009</v>
      </c>
    </row>
    <row r="79" spans="1:5" ht="30" customHeight="1">
      <c r="A79" s="128">
        <v>76</v>
      </c>
      <c r="B79" s="124" t="s">
        <v>726</v>
      </c>
      <c r="C79" s="129">
        <v>220</v>
      </c>
      <c r="D79" s="130">
        <v>210.09</v>
      </c>
      <c r="E79" s="131">
        <f t="shared" si="1"/>
        <v>0.9549545454545455</v>
      </c>
    </row>
    <row r="80" spans="1:5" ht="30" customHeight="1">
      <c r="A80" s="123">
        <v>77</v>
      </c>
      <c r="B80" s="124" t="s">
        <v>727</v>
      </c>
      <c r="C80" s="125">
        <v>386</v>
      </c>
      <c r="D80" s="126">
        <v>361.57</v>
      </c>
      <c r="E80" s="127">
        <f t="shared" si="1"/>
        <v>0.9367098445595855</v>
      </c>
    </row>
    <row r="81" spans="1:5" ht="30" customHeight="1">
      <c r="A81" s="128">
        <v>78</v>
      </c>
      <c r="B81" s="124" t="s">
        <v>728</v>
      </c>
      <c r="C81" s="129">
        <v>278</v>
      </c>
      <c r="D81" s="130">
        <v>264.10000000000002</v>
      </c>
      <c r="E81" s="131">
        <f t="shared" si="1"/>
        <v>0.95000000000000007</v>
      </c>
    </row>
    <row r="82" spans="1:5" ht="30" customHeight="1">
      <c r="A82" s="123">
        <v>79</v>
      </c>
      <c r="B82" s="124" t="s">
        <v>729</v>
      </c>
      <c r="C82" s="132">
        <v>1178</v>
      </c>
      <c r="D82" s="126">
        <v>1107.95</v>
      </c>
      <c r="E82" s="127">
        <f t="shared" si="1"/>
        <v>0.94053480475382012</v>
      </c>
    </row>
    <row r="83" spans="1:5" ht="30" customHeight="1">
      <c r="A83" s="128">
        <v>80</v>
      </c>
      <c r="B83" s="124" t="s">
        <v>730</v>
      </c>
      <c r="C83" s="133">
        <v>1796</v>
      </c>
      <c r="D83" s="130">
        <v>1576.53</v>
      </c>
      <c r="E83" s="131">
        <f t="shared" si="1"/>
        <v>0.87780066815144764</v>
      </c>
    </row>
    <row r="84" spans="1:5" ht="30" customHeight="1">
      <c r="A84" s="123">
        <v>81</v>
      </c>
      <c r="B84" s="124" t="s">
        <v>731</v>
      </c>
      <c r="C84" s="125">
        <v>890</v>
      </c>
      <c r="D84" s="126">
        <v>812.76</v>
      </c>
      <c r="E84" s="127">
        <f t="shared" si="1"/>
        <v>0.91321348314606743</v>
      </c>
    </row>
    <row r="85" spans="1:5" ht="30" customHeight="1">
      <c r="A85" s="128">
        <v>82</v>
      </c>
      <c r="B85" s="124" t="s">
        <v>732</v>
      </c>
      <c r="C85" s="133">
        <v>1429</v>
      </c>
      <c r="D85" s="130">
        <v>1332.32</v>
      </c>
      <c r="E85" s="131">
        <f t="shared" si="1"/>
        <v>0.93234429671098662</v>
      </c>
    </row>
    <row r="86" spans="1:5" ht="30" customHeight="1">
      <c r="A86" s="123">
        <v>83</v>
      </c>
      <c r="B86" s="124" t="s">
        <v>733</v>
      </c>
      <c r="C86" s="125">
        <v>890</v>
      </c>
      <c r="D86" s="126">
        <v>788.71</v>
      </c>
      <c r="E86" s="127">
        <f t="shared" si="1"/>
        <v>0.88619101123595512</v>
      </c>
    </row>
    <row r="87" spans="1:5" ht="30" customHeight="1">
      <c r="A87" s="128">
        <v>84</v>
      </c>
      <c r="B87" s="124" t="s">
        <v>734</v>
      </c>
      <c r="C87" s="133">
        <v>1048</v>
      </c>
      <c r="D87" s="130">
        <v>946.04</v>
      </c>
      <c r="E87" s="131">
        <f t="shared" si="1"/>
        <v>0.90270992366412206</v>
      </c>
    </row>
    <row r="88" spans="1:5" ht="30" customHeight="1">
      <c r="A88" s="123">
        <v>85</v>
      </c>
      <c r="B88" s="124" t="s">
        <v>735</v>
      </c>
      <c r="C88" s="132">
        <v>1456</v>
      </c>
      <c r="D88" s="126">
        <v>1283.5999999999999</v>
      </c>
      <c r="E88" s="127">
        <f t="shared" si="1"/>
        <v>0.88159340659340657</v>
      </c>
    </row>
    <row r="89" spans="1:5" ht="30" customHeight="1">
      <c r="A89" s="128">
        <v>86</v>
      </c>
      <c r="B89" s="124" t="s">
        <v>736</v>
      </c>
      <c r="C89" s="129">
        <v>612</v>
      </c>
      <c r="D89" s="130">
        <v>561.78</v>
      </c>
      <c r="E89" s="131">
        <f t="shared" si="1"/>
        <v>0.91794117647058815</v>
      </c>
    </row>
    <row r="90" spans="1:5" ht="30" customHeight="1">
      <c r="A90" s="123">
        <v>87</v>
      </c>
      <c r="B90" s="124" t="s">
        <v>737</v>
      </c>
      <c r="C90" s="125">
        <v>390</v>
      </c>
      <c r="D90" s="126">
        <v>358.2</v>
      </c>
      <c r="E90" s="127">
        <f t="shared" si="1"/>
        <v>0.91846153846153844</v>
      </c>
    </row>
    <row r="91" spans="1:5" ht="30" customHeight="1">
      <c r="A91" s="128">
        <v>88</v>
      </c>
      <c r="B91" s="124" t="s">
        <v>738</v>
      </c>
      <c r="C91" s="129">
        <v>938</v>
      </c>
      <c r="D91" s="130">
        <v>870.66</v>
      </c>
      <c r="E91" s="131">
        <f t="shared" si="1"/>
        <v>0.92820895522388058</v>
      </c>
    </row>
    <row r="92" spans="1:5" ht="30" customHeight="1">
      <c r="A92" s="123">
        <v>89</v>
      </c>
      <c r="B92" s="124" t="s">
        <v>739</v>
      </c>
      <c r="C92" s="125">
        <v>963</v>
      </c>
      <c r="D92" s="126">
        <v>904.19</v>
      </c>
      <c r="E92" s="127">
        <f t="shared" si="1"/>
        <v>0.93893042575285568</v>
      </c>
    </row>
    <row r="93" spans="1:5" ht="30" customHeight="1">
      <c r="A93" s="128">
        <v>90</v>
      </c>
      <c r="B93" s="124" t="s">
        <v>740</v>
      </c>
      <c r="C93" s="133">
        <v>2878</v>
      </c>
      <c r="D93" s="130">
        <v>2601.8000000000002</v>
      </c>
      <c r="E93" s="131">
        <f t="shared" si="1"/>
        <v>0.90403057678943721</v>
      </c>
    </row>
    <row r="94" spans="1:5" ht="30" customHeight="1">
      <c r="A94" s="123">
        <v>91</v>
      </c>
      <c r="B94" s="124" t="s">
        <v>741</v>
      </c>
      <c r="C94" s="132">
        <v>1558</v>
      </c>
      <c r="D94" s="126">
        <v>1430.14</v>
      </c>
      <c r="E94" s="127">
        <f t="shared" si="1"/>
        <v>0.91793324775353025</v>
      </c>
    </row>
    <row r="95" spans="1:5" ht="30" customHeight="1">
      <c r="A95" s="128">
        <v>92</v>
      </c>
      <c r="B95" s="124" t="s">
        <v>742</v>
      </c>
      <c r="C95" s="133">
        <v>1216</v>
      </c>
      <c r="D95" s="130">
        <v>1127.3800000000001</v>
      </c>
      <c r="E95" s="131">
        <f t="shared" si="1"/>
        <v>0.92712171052631587</v>
      </c>
    </row>
    <row r="96" spans="1:5" ht="30" customHeight="1">
      <c r="A96" s="123">
        <v>93</v>
      </c>
      <c r="B96" s="124" t="s">
        <v>743</v>
      </c>
      <c r="C96" s="132">
        <v>2748</v>
      </c>
      <c r="D96" s="126">
        <v>2463.5300000000002</v>
      </c>
      <c r="E96" s="127">
        <f t="shared" si="1"/>
        <v>0.89648107714701608</v>
      </c>
    </row>
    <row r="97" spans="1:5" ht="30" customHeight="1">
      <c r="A97" s="128">
        <v>94</v>
      </c>
      <c r="B97" s="124" t="s">
        <v>744</v>
      </c>
      <c r="C97" s="133">
        <v>1047</v>
      </c>
      <c r="D97" s="130">
        <v>905.01</v>
      </c>
      <c r="E97" s="131">
        <f t="shared" si="1"/>
        <v>0.8643839541547278</v>
      </c>
    </row>
    <row r="98" spans="1:5" ht="30" customHeight="1">
      <c r="A98" s="123">
        <v>95</v>
      </c>
      <c r="B98" s="124" t="s">
        <v>745</v>
      </c>
      <c r="C98" s="132">
        <v>4500</v>
      </c>
      <c r="D98" s="126">
        <v>3933.97</v>
      </c>
      <c r="E98" s="127">
        <f t="shared" si="1"/>
        <v>0.87421555555555552</v>
      </c>
    </row>
    <row r="99" spans="1:5" ht="30" customHeight="1">
      <c r="A99" s="128">
        <v>96</v>
      </c>
      <c r="B99" s="124" t="s">
        <v>746</v>
      </c>
      <c r="C99" s="133">
        <v>1420</v>
      </c>
      <c r="D99" s="130">
        <v>1239.17</v>
      </c>
      <c r="E99" s="131">
        <f t="shared" si="1"/>
        <v>0.87265492957746482</v>
      </c>
    </row>
    <row r="100" spans="1:5" ht="30" customHeight="1">
      <c r="A100" s="123">
        <v>97</v>
      </c>
      <c r="B100" s="124" t="s">
        <v>747</v>
      </c>
      <c r="C100" s="132">
        <v>2031</v>
      </c>
      <c r="D100" s="126">
        <v>1807.11</v>
      </c>
      <c r="E100" s="127">
        <f t="shared" si="1"/>
        <v>0.8897636632200886</v>
      </c>
    </row>
    <row r="101" spans="1:5" ht="30" customHeight="1">
      <c r="A101" s="128">
        <v>98</v>
      </c>
      <c r="B101" s="124" t="s">
        <v>748</v>
      </c>
      <c r="C101" s="133">
        <v>3181</v>
      </c>
      <c r="D101" s="130">
        <v>2768.55</v>
      </c>
      <c r="E101" s="131">
        <f t="shared" si="1"/>
        <v>0.87033951587551095</v>
      </c>
    </row>
    <row r="102" spans="1:5" ht="30" customHeight="1">
      <c r="A102" s="123">
        <v>99</v>
      </c>
      <c r="B102" s="124" t="s">
        <v>749</v>
      </c>
      <c r="C102" s="125">
        <v>65</v>
      </c>
      <c r="D102" s="126">
        <v>58.42</v>
      </c>
      <c r="E102" s="127">
        <f t="shared" si="1"/>
        <v>0.89876923076923076</v>
      </c>
    </row>
    <row r="103" spans="1:5" ht="30" customHeight="1">
      <c r="A103" s="128">
        <v>100</v>
      </c>
      <c r="B103" s="124" t="s">
        <v>750</v>
      </c>
      <c r="C103" s="129">
        <v>253</v>
      </c>
      <c r="D103" s="130">
        <v>241.76</v>
      </c>
      <c r="E103" s="131">
        <f t="shared" si="1"/>
        <v>0.95557312252964421</v>
      </c>
    </row>
    <row r="104" spans="1:5" ht="30" customHeight="1">
      <c r="A104" s="123">
        <v>101</v>
      </c>
      <c r="B104" s="124" t="s">
        <v>751</v>
      </c>
      <c r="C104" s="125">
        <v>437</v>
      </c>
      <c r="D104" s="126">
        <v>375.47</v>
      </c>
      <c r="E104" s="127">
        <f t="shared" si="1"/>
        <v>0.85919908466819228</v>
      </c>
    </row>
    <row r="105" spans="1:5" ht="30" customHeight="1">
      <c r="A105" s="128">
        <v>102</v>
      </c>
      <c r="B105" s="124" t="s">
        <v>752</v>
      </c>
      <c r="C105" s="129">
        <v>445</v>
      </c>
      <c r="D105" s="130">
        <v>409.96</v>
      </c>
      <c r="E105" s="131">
        <f t="shared" si="1"/>
        <v>0.92125842696629212</v>
      </c>
    </row>
    <row r="106" spans="1:5" ht="30" customHeight="1">
      <c r="A106" s="123">
        <v>103</v>
      </c>
      <c r="B106" s="124" t="s">
        <v>753</v>
      </c>
      <c r="C106" s="125">
        <v>433</v>
      </c>
      <c r="D106" s="126">
        <v>406.25</v>
      </c>
      <c r="E106" s="127">
        <f t="shared" si="1"/>
        <v>0.93822170900692836</v>
      </c>
    </row>
    <row r="107" spans="1:5" ht="30" customHeight="1">
      <c r="A107" s="128">
        <v>104</v>
      </c>
      <c r="B107" s="124" t="s">
        <v>754</v>
      </c>
      <c r="C107" s="129">
        <v>587</v>
      </c>
      <c r="D107" s="130">
        <v>557.53</v>
      </c>
      <c r="E107" s="131">
        <f t="shared" si="1"/>
        <v>0.94979557069846676</v>
      </c>
    </row>
    <row r="108" spans="1:5" ht="30" customHeight="1">
      <c r="A108" s="123">
        <v>105</v>
      </c>
      <c r="B108" s="124" t="s">
        <v>755</v>
      </c>
      <c r="C108" s="125">
        <v>963</v>
      </c>
      <c r="D108" s="126">
        <v>820.86</v>
      </c>
      <c r="E108" s="127">
        <f t="shared" si="1"/>
        <v>0.85239875389408104</v>
      </c>
    </row>
    <row r="109" spans="1:5" ht="30" customHeight="1">
      <c r="A109" s="128">
        <v>106</v>
      </c>
      <c r="B109" s="124" t="s">
        <v>756</v>
      </c>
      <c r="C109" s="129">
        <v>923</v>
      </c>
      <c r="D109" s="130">
        <v>823.58</v>
      </c>
      <c r="E109" s="131">
        <f t="shared" si="1"/>
        <v>0.89228602383531963</v>
      </c>
    </row>
    <row r="110" spans="1:5" ht="30" customHeight="1">
      <c r="A110" s="123">
        <v>107</v>
      </c>
      <c r="B110" s="124" t="s">
        <v>757</v>
      </c>
      <c r="C110" s="125">
        <v>792</v>
      </c>
      <c r="D110" s="126">
        <v>709.22</v>
      </c>
      <c r="E110" s="127">
        <f t="shared" si="1"/>
        <v>0.89547979797979804</v>
      </c>
    </row>
    <row r="111" spans="1:5" ht="30" customHeight="1">
      <c r="A111" s="128">
        <v>108</v>
      </c>
      <c r="B111" s="124" t="s">
        <v>758</v>
      </c>
      <c r="C111" s="133">
        <v>1284</v>
      </c>
      <c r="D111" s="130">
        <v>1125.1099999999999</v>
      </c>
      <c r="E111" s="131">
        <f t="shared" si="1"/>
        <v>0.87625389408099685</v>
      </c>
    </row>
    <row r="112" spans="1:5" ht="30" customHeight="1">
      <c r="A112" s="123">
        <v>109</v>
      </c>
      <c r="B112" s="124" t="s">
        <v>759</v>
      </c>
      <c r="C112" s="125">
        <v>589</v>
      </c>
      <c r="D112" s="126">
        <v>506.77</v>
      </c>
      <c r="E112" s="127">
        <f t="shared" si="1"/>
        <v>0.86039049235993204</v>
      </c>
    </row>
    <row r="113" spans="1:5" ht="30" customHeight="1">
      <c r="A113" s="128">
        <v>110</v>
      </c>
      <c r="B113" s="124" t="s">
        <v>760</v>
      </c>
      <c r="C113" s="129">
        <v>578</v>
      </c>
      <c r="D113" s="130">
        <v>513.63</v>
      </c>
      <c r="E113" s="131">
        <f t="shared" si="1"/>
        <v>0.88863321799307959</v>
      </c>
    </row>
    <row r="114" spans="1:5" ht="30" customHeight="1">
      <c r="A114" s="123">
        <v>111</v>
      </c>
      <c r="B114" s="124" t="s">
        <v>761</v>
      </c>
      <c r="C114" s="125">
        <v>894</v>
      </c>
      <c r="D114" s="126">
        <v>787.22</v>
      </c>
      <c r="E114" s="127">
        <f t="shared" si="1"/>
        <v>0.88055928411633111</v>
      </c>
    </row>
    <row r="115" spans="1:5" ht="30" customHeight="1">
      <c r="A115" s="128">
        <v>112</v>
      </c>
      <c r="B115" s="124" t="s">
        <v>762</v>
      </c>
      <c r="C115" s="129">
        <v>527</v>
      </c>
      <c r="D115" s="130">
        <v>516.21</v>
      </c>
      <c r="E115" s="131">
        <f t="shared" si="1"/>
        <v>0.9795256166982923</v>
      </c>
    </row>
    <row r="116" spans="1:5" ht="30" customHeight="1">
      <c r="A116" s="123">
        <v>113</v>
      </c>
      <c r="B116" s="124" t="s">
        <v>763</v>
      </c>
      <c r="C116" s="125">
        <v>918</v>
      </c>
      <c r="D116" s="126">
        <v>890.15</v>
      </c>
      <c r="E116" s="127">
        <f t="shared" si="1"/>
        <v>0.96966230936819164</v>
      </c>
    </row>
    <row r="117" spans="1:5" ht="30" customHeight="1">
      <c r="A117" s="128">
        <v>114</v>
      </c>
      <c r="B117" s="124" t="s">
        <v>764</v>
      </c>
      <c r="C117" s="133">
        <v>1460</v>
      </c>
      <c r="D117" s="130">
        <v>1438.62</v>
      </c>
      <c r="E117" s="131">
        <f t="shared" si="1"/>
        <v>0.98535616438356155</v>
      </c>
    </row>
    <row r="118" spans="1:5" ht="30" customHeight="1">
      <c r="A118" s="123">
        <v>115</v>
      </c>
      <c r="B118" s="124" t="s">
        <v>765</v>
      </c>
      <c r="C118" s="125">
        <v>451</v>
      </c>
      <c r="D118" s="126">
        <v>418.52</v>
      </c>
      <c r="E118" s="127">
        <f t="shared" si="1"/>
        <v>0.92798226164079822</v>
      </c>
    </row>
    <row r="119" spans="1:5" ht="30" customHeight="1">
      <c r="A119" s="128">
        <v>116</v>
      </c>
      <c r="B119" s="124" t="s">
        <v>766</v>
      </c>
      <c r="C119" s="133">
        <v>1864</v>
      </c>
      <c r="D119" s="130">
        <v>1775.47</v>
      </c>
      <c r="E119" s="131">
        <f t="shared" si="1"/>
        <v>0.95250536480686698</v>
      </c>
    </row>
    <row r="120" spans="1:5" ht="30" customHeight="1">
      <c r="A120" s="123">
        <v>117</v>
      </c>
      <c r="B120" s="124" t="s">
        <v>767</v>
      </c>
      <c r="C120" s="132">
        <v>1032</v>
      </c>
      <c r="D120" s="126">
        <v>890.57</v>
      </c>
      <c r="E120" s="127">
        <f t="shared" si="1"/>
        <v>0.86295542635658917</v>
      </c>
    </row>
    <row r="121" spans="1:5" ht="30" customHeight="1">
      <c r="A121" s="128">
        <v>118</v>
      </c>
      <c r="B121" s="124" t="s">
        <v>768</v>
      </c>
      <c r="C121" s="133">
        <v>1276</v>
      </c>
      <c r="D121" s="130">
        <v>1092.74</v>
      </c>
      <c r="E121" s="131">
        <f t="shared" si="1"/>
        <v>0.85637931034482762</v>
      </c>
    </row>
    <row r="122" spans="1:5" ht="30" customHeight="1">
      <c r="A122" s="123">
        <v>119</v>
      </c>
      <c r="B122" s="124" t="s">
        <v>769</v>
      </c>
      <c r="C122" s="132">
        <v>1732</v>
      </c>
      <c r="D122" s="126">
        <v>1522.41</v>
      </c>
      <c r="E122" s="127">
        <f t="shared" si="1"/>
        <v>0.8789896073903003</v>
      </c>
    </row>
    <row r="123" spans="1:5" ht="30" customHeight="1">
      <c r="A123" s="128">
        <v>120</v>
      </c>
      <c r="B123" s="124" t="s">
        <v>770</v>
      </c>
      <c r="C123" s="133">
        <v>1875</v>
      </c>
      <c r="D123" s="130">
        <v>1623.33</v>
      </c>
      <c r="E123" s="131">
        <f t="shared" si="1"/>
        <v>0.86577599999999999</v>
      </c>
    </row>
    <row r="124" spans="1:5" ht="30" customHeight="1">
      <c r="A124" s="123">
        <v>121</v>
      </c>
      <c r="B124" s="124" t="s">
        <v>771</v>
      </c>
      <c r="C124" s="132">
        <v>1445</v>
      </c>
      <c r="D124" s="126">
        <v>1248.67</v>
      </c>
      <c r="E124" s="127">
        <f t="shared" si="1"/>
        <v>0.86413148788927341</v>
      </c>
    </row>
    <row r="125" spans="1:5" ht="30" customHeight="1">
      <c r="A125" s="128">
        <v>122</v>
      </c>
      <c r="B125" s="124" t="s">
        <v>772</v>
      </c>
      <c r="C125" s="133">
        <v>1352</v>
      </c>
      <c r="D125" s="130">
        <v>1134.06</v>
      </c>
      <c r="E125" s="131">
        <f t="shared" si="1"/>
        <v>0.83880177514792897</v>
      </c>
    </row>
    <row r="126" spans="1:5" ht="30" customHeight="1">
      <c r="A126" s="123">
        <v>123</v>
      </c>
      <c r="B126" s="124" t="s">
        <v>773</v>
      </c>
      <c r="C126" s="132">
        <v>2596</v>
      </c>
      <c r="D126" s="126">
        <v>2234.15</v>
      </c>
      <c r="E126" s="127">
        <f t="shared" si="1"/>
        <v>0.86061248073959939</v>
      </c>
    </row>
    <row r="127" spans="1:5" ht="30" customHeight="1">
      <c r="A127" s="128">
        <v>124</v>
      </c>
      <c r="B127" s="124" t="s">
        <v>774</v>
      </c>
      <c r="C127" s="133">
        <v>1779</v>
      </c>
      <c r="D127" s="130">
        <v>1628.33</v>
      </c>
      <c r="E127" s="131">
        <f t="shared" si="1"/>
        <v>0.91530635188308029</v>
      </c>
    </row>
  </sheetData>
  <mergeCells count="2">
    <mergeCell ref="A1:E1"/>
    <mergeCell ref="C2:D2"/>
  </mergeCells>
  <phoneticPr fontId="144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D11" sqref="D11"/>
    </sheetView>
  </sheetViews>
  <sheetFormatPr defaultColWidth="9" defaultRowHeight="18.75"/>
  <cols>
    <col min="1" max="1" width="14.25" style="67" customWidth="1"/>
    <col min="2" max="3" width="26.625" style="67" customWidth="1"/>
    <col min="4" max="4" width="15" style="69" customWidth="1"/>
    <col min="5" max="5" width="14.25" style="63" customWidth="1"/>
    <col min="6" max="6" width="12.625" style="63" customWidth="1"/>
    <col min="7" max="7" width="13.75" style="63" customWidth="1"/>
    <col min="8" max="8" width="13.875" style="63" customWidth="1"/>
    <col min="9" max="256" width="9" style="67"/>
    <col min="257" max="257" width="14.25" style="67" customWidth="1"/>
    <col min="258" max="259" width="26.625" style="67" customWidth="1"/>
    <col min="260" max="260" width="15" style="67" customWidth="1"/>
    <col min="261" max="261" width="14.25" style="67" customWidth="1"/>
    <col min="262" max="262" width="12.625" style="67" customWidth="1"/>
    <col min="263" max="263" width="13.75" style="67" customWidth="1"/>
    <col min="264" max="264" width="13.875" style="67" customWidth="1"/>
    <col min="265" max="512" width="9" style="67"/>
    <col min="513" max="513" width="14.25" style="67" customWidth="1"/>
    <col min="514" max="515" width="26.625" style="67" customWidth="1"/>
    <col min="516" max="516" width="15" style="67" customWidth="1"/>
    <col min="517" max="517" width="14.25" style="67" customWidth="1"/>
    <col min="518" max="518" width="12.625" style="67" customWidth="1"/>
    <col min="519" max="519" width="13.75" style="67" customWidth="1"/>
    <col min="520" max="520" width="13.875" style="67" customWidth="1"/>
    <col min="521" max="768" width="9" style="67"/>
    <col min="769" max="769" width="14.25" style="67" customWidth="1"/>
    <col min="770" max="771" width="26.625" style="67" customWidth="1"/>
    <col min="772" max="772" width="15" style="67" customWidth="1"/>
    <col min="773" max="773" width="14.25" style="67" customWidth="1"/>
    <col min="774" max="774" width="12.625" style="67" customWidth="1"/>
    <col min="775" max="775" width="13.75" style="67" customWidth="1"/>
    <col min="776" max="776" width="13.875" style="67" customWidth="1"/>
    <col min="777" max="1024" width="9" style="67"/>
    <col min="1025" max="1025" width="14.25" style="67" customWidth="1"/>
    <col min="1026" max="1027" width="26.625" style="67" customWidth="1"/>
    <col min="1028" max="1028" width="15" style="67" customWidth="1"/>
    <col min="1029" max="1029" width="14.25" style="67" customWidth="1"/>
    <col min="1030" max="1030" width="12.625" style="67" customWidth="1"/>
    <col min="1031" max="1031" width="13.75" style="67" customWidth="1"/>
    <col min="1032" max="1032" width="13.875" style="67" customWidth="1"/>
    <col min="1033" max="1280" width="9" style="67"/>
    <col min="1281" max="1281" width="14.25" style="67" customWidth="1"/>
    <col min="1282" max="1283" width="26.625" style="67" customWidth="1"/>
    <col min="1284" max="1284" width="15" style="67" customWidth="1"/>
    <col min="1285" max="1285" width="14.25" style="67" customWidth="1"/>
    <col min="1286" max="1286" width="12.625" style="67" customWidth="1"/>
    <col min="1287" max="1287" width="13.75" style="67" customWidth="1"/>
    <col min="1288" max="1288" width="13.875" style="67" customWidth="1"/>
    <col min="1289" max="1536" width="9" style="67"/>
    <col min="1537" max="1537" width="14.25" style="67" customWidth="1"/>
    <col min="1538" max="1539" width="26.625" style="67" customWidth="1"/>
    <col min="1540" max="1540" width="15" style="67" customWidth="1"/>
    <col min="1541" max="1541" width="14.25" style="67" customWidth="1"/>
    <col min="1542" max="1542" width="12.625" style="67" customWidth="1"/>
    <col min="1543" max="1543" width="13.75" style="67" customWidth="1"/>
    <col min="1544" max="1544" width="13.875" style="67" customWidth="1"/>
    <col min="1545" max="1792" width="9" style="67"/>
    <col min="1793" max="1793" width="14.25" style="67" customWidth="1"/>
    <col min="1794" max="1795" width="26.625" style="67" customWidth="1"/>
    <col min="1796" max="1796" width="15" style="67" customWidth="1"/>
    <col min="1797" max="1797" width="14.25" style="67" customWidth="1"/>
    <col min="1798" max="1798" width="12.625" style="67" customWidth="1"/>
    <col min="1799" max="1799" width="13.75" style="67" customWidth="1"/>
    <col min="1800" max="1800" width="13.875" style="67" customWidth="1"/>
    <col min="1801" max="2048" width="9" style="67"/>
    <col min="2049" max="2049" width="14.25" style="67" customWidth="1"/>
    <col min="2050" max="2051" width="26.625" style="67" customWidth="1"/>
    <col min="2052" max="2052" width="15" style="67" customWidth="1"/>
    <col min="2053" max="2053" width="14.25" style="67" customWidth="1"/>
    <col min="2054" max="2054" width="12.625" style="67" customWidth="1"/>
    <col min="2055" max="2055" width="13.75" style="67" customWidth="1"/>
    <col min="2056" max="2056" width="13.875" style="67" customWidth="1"/>
    <col min="2057" max="2304" width="9" style="67"/>
    <col min="2305" max="2305" width="14.25" style="67" customWidth="1"/>
    <col min="2306" max="2307" width="26.625" style="67" customWidth="1"/>
    <col min="2308" max="2308" width="15" style="67" customWidth="1"/>
    <col min="2309" max="2309" width="14.25" style="67" customWidth="1"/>
    <col min="2310" max="2310" width="12.625" style="67" customWidth="1"/>
    <col min="2311" max="2311" width="13.75" style="67" customWidth="1"/>
    <col min="2312" max="2312" width="13.875" style="67" customWidth="1"/>
    <col min="2313" max="2560" width="9" style="67"/>
    <col min="2561" max="2561" width="14.25" style="67" customWidth="1"/>
    <col min="2562" max="2563" width="26.625" style="67" customWidth="1"/>
    <col min="2564" max="2564" width="15" style="67" customWidth="1"/>
    <col min="2565" max="2565" width="14.25" style="67" customWidth="1"/>
    <col min="2566" max="2566" width="12.625" style="67" customWidth="1"/>
    <col min="2567" max="2567" width="13.75" style="67" customWidth="1"/>
    <col min="2568" max="2568" width="13.875" style="67" customWidth="1"/>
    <col min="2569" max="2816" width="9" style="67"/>
    <col min="2817" max="2817" width="14.25" style="67" customWidth="1"/>
    <col min="2818" max="2819" width="26.625" style="67" customWidth="1"/>
    <col min="2820" max="2820" width="15" style="67" customWidth="1"/>
    <col min="2821" max="2821" width="14.25" style="67" customWidth="1"/>
    <col min="2822" max="2822" width="12.625" style="67" customWidth="1"/>
    <col min="2823" max="2823" width="13.75" style="67" customWidth="1"/>
    <col min="2824" max="2824" width="13.875" style="67" customWidth="1"/>
    <col min="2825" max="3072" width="9" style="67"/>
    <col min="3073" max="3073" width="14.25" style="67" customWidth="1"/>
    <col min="3074" max="3075" width="26.625" style="67" customWidth="1"/>
    <col min="3076" max="3076" width="15" style="67" customWidth="1"/>
    <col min="3077" max="3077" width="14.25" style="67" customWidth="1"/>
    <col min="3078" max="3078" width="12.625" style="67" customWidth="1"/>
    <col min="3079" max="3079" width="13.75" style="67" customWidth="1"/>
    <col min="3080" max="3080" width="13.875" style="67" customWidth="1"/>
    <col min="3081" max="3328" width="9" style="67"/>
    <col min="3329" max="3329" width="14.25" style="67" customWidth="1"/>
    <col min="3330" max="3331" width="26.625" style="67" customWidth="1"/>
    <col min="3332" max="3332" width="15" style="67" customWidth="1"/>
    <col min="3333" max="3333" width="14.25" style="67" customWidth="1"/>
    <col min="3334" max="3334" width="12.625" style="67" customWidth="1"/>
    <col min="3335" max="3335" width="13.75" style="67" customWidth="1"/>
    <col min="3336" max="3336" width="13.875" style="67" customWidth="1"/>
    <col min="3337" max="3584" width="9" style="67"/>
    <col min="3585" max="3585" width="14.25" style="67" customWidth="1"/>
    <col min="3586" max="3587" width="26.625" style="67" customWidth="1"/>
    <col min="3588" max="3588" width="15" style="67" customWidth="1"/>
    <col min="3589" max="3589" width="14.25" style="67" customWidth="1"/>
    <col min="3590" max="3590" width="12.625" style="67" customWidth="1"/>
    <col min="3591" max="3591" width="13.75" style="67" customWidth="1"/>
    <col min="3592" max="3592" width="13.875" style="67" customWidth="1"/>
    <col min="3593" max="3840" width="9" style="67"/>
    <col min="3841" max="3841" width="14.25" style="67" customWidth="1"/>
    <col min="3842" max="3843" width="26.625" style="67" customWidth="1"/>
    <col min="3844" max="3844" width="15" style="67" customWidth="1"/>
    <col min="3845" max="3845" width="14.25" style="67" customWidth="1"/>
    <col min="3846" max="3846" width="12.625" style="67" customWidth="1"/>
    <col min="3847" max="3847" width="13.75" style="67" customWidth="1"/>
    <col min="3848" max="3848" width="13.875" style="67" customWidth="1"/>
    <col min="3849" max="4096" width="9" style="67"/>
    <col min="4097" max="4097" width="14.25" style="67" customWidth="1"/>
    <col min="4098" max="4099" width="26.625" style="67" customWidth="1"/>
    <col min="4100" max="4100" width="15" style="67" customWidth="1"/>
    <col min="4101" max="4101" width="14.25" style="67" customWidth="1"/>
    <col min="4102" max="4102" width="12.625" style="67" customWidth="1"/>
    <col min="4103" max="4103" width="13.75" style="67" customWidth="1"/>
    <col min="4104" max="4104" width="13.875" style="67" customWidth="1"/>
    <col min="4105" max="4352" width="9" style="67"/>
    <col min="4353" max="4353" width="14.25" style="67" customWidth="1"/>
    <col min="4354" max="4355" width="26.625" style="67" customWidth="1"/>
    <col min="4356" max="4356" width="15" style="67" customWidth="1"/>
    <col min="4357" max="4357" width="14.25" style="67" customWidth="1"/>
    <col min="4358" max="4358" width="12.625" style="67" customWidth="1"/>
    <col min="4359" max="4359" width="13.75" style="67" customWidth="1"/>
    <col min="4360" max="4360" width="13.875" style="67" customWidth="1"/>
    <col min="4361" max="4608" width="9" style="67"/>
    <col min="4609" max="4609" width="14.25" style="67" customWidth="1"/>
    <col min="4610" max="4611" width="26.625" style="67" customWidth="1"/>
    <col min="4612" max="4612" width="15" style="67" customWidth="1"/>
    <col min="4613" max="4613" width="14.25" style="67" customWidth="1"/>
    <col min="4614" max="4614" width="12.625" style="67" customWidth="1"/>
    <col min="4615" max="4615" width="13.75" style="67" customWidth="1"/>
    <col min="4616" max="4616" width="13.875" style="67" customWidth="1"/>
    <col min="4617" max="4864" width="9" style="67"/>
    <col min="4865" max="4865" width="14.25" style="67" customWidth="1"/>
    <col min="4866" max="4867" width="26.625" style="67" customWidth="1"/>
    <col min="4868" max="4868" width="15" style="67" customWidth="1"/>
    <col min="4869" max="4869" width="14.25" style="67" customWidth="1"/>
    <col min="4870" max="4870" width="12.625" style="67" customWidth="1"/>
    <col min="4871" max="4871" width="13.75" style="67" customWidth="1"/>
    <col min="4872" max="4872" width="13.875" style="67" customWidth="1"/>
    <col min="4873" max="5120" width="9" style="67"/>
    <col min="5121" max="5121" width="14.25" style="67" customWidth="1"/>
    <col min="5122" max="5123" width="26.625" style="67" customWidth="1"/>
    <col min="5124" max="5124" width="15" style="67" customWidth="1"/>
    <col min="5125" max="5125" width="14.25" style="67" customWidth="1"/>
    <col min="5126" max="5126" width="12.625" style="67" customWidth="1"/>
    <col min="5127" max="5127" width="13.75" style="67" customWidth="1"/>
    <col min="5128" max="5128" width="13.875" style="67" customWidth="1"/>
    <col min="5129" max="5376" width="9" style="67"/>
    <col min="5377" max="5377" width="14.25" style="67" customWidth="1"/>
    <col min="5378" max="5379" width="26.625" style="67" customWidth="1"/>
    <col min="5380" max="5380" width="15" style="67" customWidth="1"/>
    <col min="5381" max="5381" width="14.25" style="67" customWidth="1"/>
    <col min="5382" max="5382" width="12.625" style="67" customWidth="1"/>
    <col min="5383" max="5383" width="13.75" style="67" customWidth="1"/>
    <col min="5384" max="5384" width="13.875" style="67" customWidth="1"/>
    <col min="5385" max="5632" width="9" style="67"/>
    <col min="5633" max="5633" width="14.25" style="67" customWidth="1"/>
    <col min="5634" max="5635" width="26.625" style="67" customWidth="1"/>
    <col min="5636" max="5636" width="15" style="67" customWidth="1"/>
    <col min="5637" max="5637" width="14.25" style="67" customWidth="1"/>
    <col min="5638" max="5638" width="12.625" style="67" customWidth="1"/>
    <col min="5639" max="5639" width="13.75" style="67" customWidth="1"/>
    <col min="5640" max="5640" width="13.875" style="67" customWidth="1"/>
    <col min="5641" max="5888" width="9" style="67"/>
    <col min="5889" max="5889" width="14.25" style="67" customWidth="1"/>
    <col min="5890" max="5891" width="26.625" style="67" customWidth="1"/>
    <col min="5892" max="5892" width="15" style="67" customWidth="1"/>
    <col min="5893" max="5893" width="14.25" style="67" customWidth="1"/>
    <col min="5894" max="5894" width="12.625" style="67" customWidth="1"/>
    <col min="5895" max="5895" width="13.75" style="67" customWidth="1"/>
    <col min="5896" max="5896" width="13.875" style="67" customWidth="1"/>
    <col min="5897" max="6144" width="9" style="67"/>
    <col min="6145" max="6145" width="14.25" style="67" customWidth="1"/>
    <col min="6146" max="6147" width="26.625" style="67" customWidth="1"/>
    <col min="6148" max="6148" width="15" style="67" customWidth="1"/>
    <col min="6149" max="6149" width="14.25" style="67" customWidth="1"/>
    <col min="6150" max="6150" width="12.625" style="67" customWidth="1"/>
    <col min="6151" max="6151" width="13.75" style="67" customWidth="1"/>
    <col min="6152" max="6152" width="13.875" style="67" customWidth="1"/>
    <col min="6153" max="6400" width="9" style="67"/>
    <col min="6401" max="6401" width="14.25" style="67" customWidth="1"/>
    <col min="6402" max="6403" width="26.625" style="67" customWidth="1"/>
    <col min="6404" max="6404" width="15" style="67" customWidth="1"/>
    <col min="6405" max="6405" width="14.25" style="67" customWidth="1"/>
    <col min="6406" max="6406" width="12.625" style="67" customWidth="1"/>
    <col min="6407" max="6407" width="13.75" style="67" customWidth="1"/>
    <col min="6408" max="6408" width="13.875" style="67" customWidth="1"/>
    <col min="6409" max="6656" width="9" style="67"/>
    <col min="6657" max="6657" width="14.25" style="67" customWidth="1"/>
    <col min="6658" max="6659" width="26.625" style="67" customWidth="1"/>
    <col min="6660" max="6660" width="15" style="67" customWidth="1"/>
    <col min="6661" max="6661" width="14.25" style="67" customWidth="1"/>
    <col min="6662" max="6662" width="12.625" style="67" customWidth="1"/>
    <col min="6663" max="6663" width="13.75" style="67" customWidth="1"/>
    <col min="6664" max="6664" width="13.875" style="67" customWidth="1"/>
    <col min="6665" max="6912" width="9" style="67"/>
    <col min="6913" max="6913" width="14.25" style="67" customWidth="1"/>
    <col min="6914" max="6915" width="26.625" style="67" customWidth="1"/>
    <col min="6916" max="6916" width="15" style="67" customWidth="1"/>
    <col min="6917" max="6917" width="14.25" style="67" customWidth="1"/>
    <col min="6918" max="6918" width="12.625" style="67" customWidth="1"/>
    <col min="6919" max="6919" width="13.75" style="67" customWidth="1"/>
    <col min="6920" max="6920" width="13.875" style="67" customWidth="1"/>
    <col min="6921" max="7168" width="9" style="67"/>
    <col min="7169" max="7169" width="14.25" style="67" customWidth="1"/>
    <col min="7170" max="7171" width="26.625" style="67" customWidth="1"/>
    <col min="7172" max="7172" width="15" style="67" customWidth="1"/>
    <col min="7173" max="7173" width="14.25" style="67" customWidth="1"/>
    <col min="7174" max="7174" width="12.625" style="67" customWidth="1"/>
    <col min="7175" max="7175" width="13.75" style="67" customWidth="1"/>
    <col min="7176" max="7176" width="13.875" style="67" customWidth="1"/>
    <col min="7177" max="7424" width="9" style="67"/>
    <col min="7425" max="7425" width="14.25" style="67" customWidth="1"/>
    <col min="7426" max="7427" width="26.625" style="67" customWidth="1"/>
    <col min="7428" max="7428" width="15" style="67" customWidth="1"/>
    <col min="7429" max="7429" width="14.25" style="67" customWidth="1"/>
    <col min="7430" max="7430" width="12.625" style="67" customWidth="1"/>
    <col min="7431" max="7431" width="13.75" style="67" customWidth="1"/>
    <col min="7432" max="7432" width="13.875" style="67" customWidth="1"/>
    <col min="7433" max="7680" width="9" style="67"/>
    <col min="7681" max="7681" width="14.25" style="67" customWidth="1"/>
    <col min="7682" max="7683" width="26.625" style="67" customWidth="1"/>
    <col min="7684" max="7684" width="15" style="67" customWidth="1"/>
    <col min="7685" max="7685" width="14.25" style="67" customWidth="1"/>
    <col min="7686" max="7686" width="12.625" style="67" customWidth="1"/>
    <col min="7687" max="7687" width="13.75" style="67" customWidth="1"/>
    <col min="7688" max="7688" width="13.875" style="67" customWidth="1"/>
    <col min="7689" max="7936" width="9" style="67"/>
    <col min="7937" max="7937" width="14.25" style="67" customWidth="1"/>
    <col min="7938" max="7939" width="26.625" style="67" customWidth="1"/>
    <col min="7940" max="7940" width="15" style="67" customWidth="1"/>
    <col min="7941" max="7941" width="14.25" style="67" customWidth="1"/>
    <col min="7942" max="7942" width="12.625" style="67" customWidth="1"/>
    <col min="7943" max="7943" width="13.75" style="67" customWidth="1"/>
    <col min="7944" max="7944" width="13.875" style="67" customWidth="1"/>
    <col min="7945" max="8192" width="9" style="67"/>
    <col min="8193" max="8193" width="14.25" style="67" customWidth="1"/>
    <col min="8194" max="8195" width="26.625" style="67" customWidth="1"/>
    <col min="8196" max="8196" width="15" style="67" customWidth="1"/>
    <col min="8197" max="8197" width="14.25" style="67" customWidth="1"/>
    <col min="8198" max="8198" width="12.625" style="67" customWidth="1"/>
    <col min="8199" max="8199" width="13.75" style="67" customWidth="1"/>
    <col min="8200" max="8200" width="13.875" style="67" customWidth="1"/>
    <col min="8201" max="8448" width="9" style="67"/>
    <col min="8449" max="8449" width="14.25" style="67" customWidth="1"/>
    <col min="8450" max="8451" width="26.625" style="67" customWidth="1"/>
    <col min="8452" max="8452" width="15" style="67" customWidth="1"/>
    <col min="8453" max="8453" width="14.25" style="67" customWidth="1"/>
    <col min="8454" max="8454" width="12.625" style="67" customWidth="1"/>
    <col min="8455" max="8455" width="13.75" style="67" customWidth="1"/>
    <col min="8456" max="8456" width="13.875" style="67" customWidth="1"/>
    <col min="8457" max="8704" width="9" style="67"/>
    <col min="8705" max="8705" width="14.25" style="67" customWidth="1"/>
    <col min="8706" max="8707" width="26.625" style="67" customWidth="1"/>
    <col min="8708" max="8708" width="15" style="67" customWidth="1"/>
    <col min="8709" max="8709" width="14.25" style="67" customWidth="1"/>
    <col min="8710" max="8710" width="12.625" style="67" customWidth="1"/>
    <col min="8711" max="8711" width="13.75" style="67" customWidth="1"/>
    <col min="8712" max="8712" width="13.875" style="67" customWidth="1"/>
    <col min="8713" max="8960" width="9" style="67"/>
    <col min="8961" max="8961" width="14.25" style="67" customWidth="1"/>
    <col min="8962" max="8963" width="26.625" style="67" customWidth="1"/>
    <col min="8964" max="8964" width="15" style="67" customWidth="1"/>
    <col min="8965" max="8965" width="14.25" style="67" customWidth="1"/>
    <col min="8966" max="8966" width="12.625" style="67" customWidth="1"/>
    <col min="8967" max="8967" width="13.75" style="67" customWidth="1"/>
    <col min="8968" max="8968" width="13.875" style="67" customWidth="1"/>
    <col min="8969" max="9216" width="9" style="67"/>
    <col min="9217" max="9217" width="14.25" style="67" customWidth="1"/>
    <col min="9218" max="9219" width="26.625" style="67" customWidth="1"/>
    <col min="9220" max="9220" width="15" style="67" customWidth="1"/>
    <col min="9221" max="9221" width="14.25" style="67" customWidth="1"/>
    <col min="9222" max="9222" width="12.625" style="67" customWidth="1"/>
    <col min="9223" max="9223" width="13.75" style="67" customWidth="1"/>
    <col min="9224" max="9224" width="13.875" style="67" customWidth="1"/>
    <col min="9225" max="9472" width="9" style="67"/>
    <col min="9473" max="9473" width="14.25" style="67" customWidth="1"/>
    <col min="9474" max="9475" width="26.625" style="67" customWidth="1"/>
    <col min="9476" max="9476" width="15" style="67" customWidth="1"/>
    <col min="9477" max="9477" width="14.25" style="67" customWidth="1"/>
    <col min="9478" max="9478" width="12.625" style="67" customWidth="1"/>
    <col min="9479" max="9479" width="13.75" style="67" customWidth="1"/>
    <col min="9480" max="9480" width="13.875" style="67" customWidth="1"/>
    <col min="9481" max="9728" width="9" style="67"/>
    <col min="9729" max="9729" width="14.25" style="67" customWidth="1"/>
    <col min="9730" max="9731" width="26.625" style="67" customWidth="1"/>
    <col min="9732" max="9732" width="15" style="67" customWidth="1"/>
    <col min="9733" max="9733" width="14.25" style="67" customWidth="1"/>
    <col min="9734" max="9734" width="12.625" style="67" customWidth="1"/>
    <col min="9735" max="9735" width="13.75" style="67" customWidth="1"/>
    <col min="9736" max="9736" width="13.875" style="67" customWidth="1"/>
    <col min="9737" max="9984" width="9" style="67"/>
    <col min="9985" max="9985" width="14.25" style="67" customWidth="1"/>
    <col min="9986" max="9987" width="26.625" style="67" customWidth="1"/>
    <col min="9988" max="9988" width="15" style="67" customWidth="1"/>
    <col min="9989" max="9989" width="14.25" style="67" customWidth="1"/>
    <col min="9990" max="9990" width="12.625" style="67" customWidth="1"/>
    <col min="9991" max="9991" width="13.75" style="67" customWidth="1"/>
    <col min="9992" max="9992" width="13.875" style="67" customWidth="1"/>
    <col min="9993" max="10240" width="9" style="67"/>
    <col min="10241" max="10241" width="14.25" style="67" customWidth="1"/>
    <col min="10242" max="10243" width="26.625" style="67" customWidth="1"/>
    <col min="10244" max="10244" width="15" style="67" customWidth="1"/>
    <col min="10245" max="10245" width="14.25" style="67" customWidth="1"/>
    <col min="10246" max="10246" width="12.625" style="67" customWidth="1"/>
    <col min="10247" max="10247" width="13.75" style="67" customWidth="1"/>
    <col min="10248" max="10248" width="13.875" style="67" customWidth="1"/>
    <col min="10249" max="10496" width="9" style="67"/>
    <col min="10497" max="10497" width="14.25" style="67" customWidth="1"/>
    <col min="10498" max="10499" width="26.625" style="67" customWidth="1"/>
    <col min="10500" max="10500" width="15" style="67" customWidth="1"/>
    <col min="10501" max="10501" width="14.25" style="67" customWidth="1"/>
    <col min="10502" max="10502" width="12.625" style="67" customWidth="1"/>
    <col min="10503" max="10503" width="13.75" style="67" customWidth="1"/>
    <col min="10504" max="10504" width="13.875" style="67" customWidth="1"/>
    <col min="10505" max="10752" width="9" style="67"/>
    <col min="10753" max="10753" width="14.25" style="67" customWidth="1"/>
    <col min="10754" max="10755" width="26.625" style="67" customWidth="1"/>
    <col min="10756" max="10756" width="15" style="67" customWidth="1"/>
    <col min="10757" max="10757" width="14.25" style="67" customWidth="1"/>
    <col min="10758" max="10758" width="12.625" style="67" customWidth="1"/>
    <col min="10759" max="10759" width="13.75" style="67" customWidth="1"/>
    <col min="10760" max="10760" width="13.875" style="67" customWidth="1"/>
    <col min="10761" max="11008" width="9" style="67"/>
    <col min="11009" max="11009" width="14.25" style="67" customWidth="1"/>
    <col min="11010" max="11011" width="26.625" style="67" customWidth="1"/>
    <col min="11012" max="11012" width="15" style="67" customWidth="1"/>
    <col min="11013" max="11013" width="14.25" style="67" customWidth="1"/>
    <col min="11014" max="11014" width="12.625" style="67" customWidth="1"/>
    <col min="11015" max="11015" width="13.75" style="67" customWidth="1"/>
    <col min="11016" max="11016" width="13.875" style="67" customWidth="1"/>
    <col min="11017" max="11264" width="9" style="67"/>
    <col min="11265" max="11265" width="14.25" style="67" customWidth="1"/>
    <col min="11266" max="11267" width="26.625" style="67" customWidth="1"/>
    <col min="11268" max="11268" width="15" style="67" customWidth="1"/>
    <col min="11269" max="11269" width="14.25" style="67" customWidth="1"/>
    <col min="11270" max="11270" width="12.625" style="67" customWidth="1"/>
    <col min="11271" max="11271" width="13.75" style="67" customWidth="1"/>
    <col min="11272" max="11272" width="13.875" style="67" customWidth="1"/>
    <col min="11273" max="11520" width="9" style="67"/>
    <col min="11521" max="11521" width="14.25" style="67" customWidth="1"/>
    <col min="11522" max="11523" width="26.625" style="67" customWidth="1"/>
    <col min="11524" max="11524" width="15" style="67" customWidth="1"/>
    <col min="11525" max="11525" width="14.25" style="67" customWidth="1"/>
    <col min="11526" max="11526" width="12.625" style="67" customWidth="1"/>
    <col min="11527" max="11527" width="13.75" style="67" customWidth="1"/>
    <col min="11528" max="11528" width="13.875" style="67" customWidth="1"/>
    <col min="11529" max="11776" width="9" style="67"/>
    <col min="11777" max="11777" width="14.25" style="67" customWidth="1"/>
    <col min="11778" max="11779" width="26.625" style="67" customWidth="1"/>
    <col min="11780" max="11780" width="15" style="67" customWidth="1"/>
    <col min="11781" max="11781" width="14.25" style="67" customWidth="1"/>
    <col min="11782" max="11782" width="12.625" style="67" customWidth="1"/>
    <col min="11783" max="11783" width="13.75" style="67" customWidth="1"/>
    <col min="11784" max="11784" width="13.875" style="67" customWidth="1"/>
    <col min="11785" max="12032" width="9" style="67"/>
    <col min="12033" max="12033" width="14.25" style="67" customWidth="1"/>
    <col min="12034" max="12035" width="26.625" style="67" customWidth="1"/>
    <col min="12036" max="12036" width="15" style="67" customWidth="1"/>
    <col min="12037" max="12037" width="14.25" style="67" customWidth="1"/>
    <col min="12038" max="12038" width="12.625" style="67" customWidth="1"/>
    <col min="12039" max="12039" width="13.75" style="67" customWidth="1"/>
    <col min="12040" max="12040" width="13.875" style="67" customWidth="1"/>
    <col min="12041" max="12288" width="9" style="67"/>
    <col min="12289" max="12289" width="14.25" style="67" customWidth="1"/>
    <col min="12290" max="12291" width="26.625" style="67" customWidth="1"/>
    <col min="12292" max="12292" width="15" style="67" customWidth="1"/>
    <col min="12293" max="12293" width="14.25" style="67" customWidth="1"/>
    <col min="12294" max="12294" width="12.625" style="67" customWidth="1"/>
    <col min="12295" max="12295" width="13.75" style="67" customWidth="1"/>
    <col min="12296" max="12296" width="13.875" style="67" customWidth="1"/>
    <col min="12297" max="12544" width="9" style="67"/>
    <col min="12545" max="12545" width="14.25" style="67" customWidth="1"/>
    <col min="12546" max="12547" width="26.625" style="67" customWidth="1"/>
    <col min="12548" max="12548" width="15" style="67" customWidth="1"/>
    <col min="12549" max="12549" width="14.25" style="67" customWidth="1"/>
    <col min="12550" max="12550" width="12.625" style="67" customWidth="1"/>
    <col min="12551" max="12551" width="13.75" style="67" customWidth="1"/>
    <col min="12552" max="12552" width="13.875" style="67" customWidth="1"/>
    <col min="12553" max="12800" width="9" style="67"/>
    <col min="12801" max="12801" width="14.25" style="67" customWidth="1"/>
    <col min="12802" max="12803" width="26.625" style="67" customWidth="1"/>
    <col min="12804" max="12804" width="15" style="67" customWidth="1"/>
    <col min="12805" max="12805" width="14.25" style="67" customWidth="1"/>
    <col min="12806" max="12806" width="12.625" style="67" customWidth="1"/>
    <col min="12807" max="12807" width="13.75" style="67" customWidth="1"/>
    <col min="12808" max="12808" width="13.875" style="67" customWidth="1"/>
    <col min="12809" max="13056" width="9" style="67"/>
    <col min="13057" max="13057" width="14.25" style="67" customWidth="1"/>
    <col min="13058" max="13059" width="26.625" style="67" customWidth="1"/>
    <col min="13060" max="13060" width="15" style="67" customWidth="1"/>
    <col min="13061" max="13061" width="14.25" style="67" customWidth="1"/>
    <col min="13062" max="13062" width="12.625" style="67" customWidth="1"/>
    <col min="13063" max="13063" width="13.75" style="67" customWidth="1"/>
    <col min="13064" max="13064" width="13.875" style="67" customWidth="1"/>
    <col min="13065" max="13312" width="9" style="67"/>
    <col min="13313" max="13313" width="14.25" style="67" customWidth="1"/>
    <col min="13314" max="13315" width="26.625" style="67" customWidth="1"/>
    <col min="13316" max="13316" width="15" style="67" customWidth="1"/>
    <col min="13317" max="13317" width="14.25" style="67" customWidth="1"/>
    <col min="13318" max="13318" width="12.625" style="67" customWidth="1"/>
    <col min="13319" max="13319" width="13.75" style="67" customWidth="1"/>
    <col min="13320" max="13320" width="13.875" style="67" customWidth="1"/>
    <col min="13321" max="13568" width="9" style="67"/>
    <col min="13569" max="13569" width="14.25" style="67" customWidth="1"/>
    <col min="13570" max="13571" width="26.625" style="67" customWidth="1"/>
    <col min="13572" max="13572" width="15" style="67" customWidth="1"/>
    <col min="13573" max="13573" width="14.25" style="67" customWidth="1"/>
    <col min="13574" max="13574" width="12.625" style="67" customWidth="1"/>
    <col min="13575" max="13575" width="13.75" style="67" customWidth="1"/>
    <col min="13576" max="13576" width="13.875" style="67" customWidth="1"/>
    <col min="13577" max="13824" width="9" style="67"/>
    <col min="13825" max="13825" width="14.25" style="67" customWidth="1"/>
    <col min="13826" max="13827" width="26.625" style="67" customWidth="1"/>
    <col min="13828" max="13828" width="15" style="67" customWidth="1"/>
    <col min="13829" max="13829" width="14.25" style="67" customWidth="1"/>
    <col min="13830" max="13830" width="12.625" style="67" customWidth="1"/>
    <col min="13831" max="13831" width="13.75" style="67" customWidth="1"/>
    <col min="13832" max="13832" width="13.875" style="67" customWidth="1"/>
    <col min="13833" max="14080" width="9" style="67"/>
    <col min="14081" max="14081" width="14.25" style="67" customWidth="1"/>
    <col min="14082" max="14083" width="26.625" style="67" customWidth="1"/>
    <col min="14084" max="14084" width="15" style="67" customWidth="1"/>
    <col min="14085" max="14085" width="14.25" style="67" customWidth="1"/>
    <col min="14086" max="14086" width="12.625" style="67" customWidth="1"/>
    <col min="14087" max="14087" width="13.75" style="67" customWidth="1"/>
    <col min="14088" max="14088" width="13.875" style="67" customWidth="1"/>
    <col min="14089" max="14336" width="9" style="67"/>
    <col min="14337" max="14337" width="14.25" style="67" customWidth="1"/>
    <col min="14338" max="14339" width="26.625" style="67" customWidth="1"/>
    <col min="14340" max="14340" width="15" style="67" customWidth="1"/>
    <col min="14341" max="14341" width="14.25" style="67" customWidth="1"/>
    <col min="14342" max="14342" width="12.625" style="67" customWidth="1"/>
    <col min="14343" max="14343" width="13.75" style="67" customWidth="1"/>
    <col min="14344" max="14344" width="13.875" style="67" customWidth="1"/>
    <col min="14345" max="14592" width="9" style="67"/>
    <col min="14593" max="14593" width="14.25" style="67" customWidth="1"/>
    <col min="14594" max="14595" width="26.625" style="67" customWidth="1"/>
    <col min="14596" max="14596" width="15" style="67" customWidth="1"/>
    <col min="14597" max="14597" width="14.25" style="67" customWidth="1"/>
    <col min="14598" max="14598" width="12.625" style="67" customWidth="1"/>
    <col min="14599" max="14599" width="13.75" style="67" customWidth="1"/>
    <col min="14600" max="14600" width="13.875" style="67" customWidth="1"/>
    <col min="14601" max="14848" width="9" style="67"/>
    <col min="14849" max="14849" width="14.25" style="67" customWidth="1"/>
    <col min="14850" max="14851" width="26.625" style="67" customWidth="1"/>
    <col min="14852" max="14852" width="15" style="67" customWidth="1"/>
    <col min="14853" max="14853" width="14.25" style="67" customWidth="1"/>
    <col min="14854" max="14854" width="12.625" style="67" customWidth="1"/>
    <col min="14855" max="14855" width="13.75" style="67" customWidth="1"/>
    <col min="14856" max="14856" width="13.875" style="67" customWidth="1"/>
    <col min="14857" max="15104" width="9" style="67"/>
    <col min="15105" max="15105" width="14.25" style="67" customWidth="1"/>
    <col min="15106" max="15107" width="26.625" style="67" customWidth="1"/>
    <col min="15108" max="15108" width="15" style="67" customWidth="1"/>
    <col min="15109" max="15109" width="14.25" style="67" customWidth="1"/>
    <col min="15110" max="15110" width="12.625" style="67" customWidth="1"/>
    <col min="15111" max="15111" width="13.75" style="67" customWidth="1"/>
    <col min="15112" max="15112" width="13.875" style="67" customWidth="1"/>
    <col min="15113" max="15360" width="9" style="67"/>
    <col min="15361" max="15361" width="14.25" style="67" customWidth="1"/>
    <col min="15362" max="15363" width="26.625" style="67" customWidth="1"/>
    <col min="15364" max="15364" width="15" style="67" customWidth="1"/>
    <col min="15365" max="15365" width="14.25" style="67" customWidth="1"/>
    <col min="15366" max="15366" width="12.625" style="67" customWidth="1"/>
    <col min="15367" max="15367" width="13.75" style="67" customWidth="1"/>
    <col min="15368" max="15368" width="13.875" style="67" customWidth="1"/>
    <col min="15369" max="15616" width="9" style="67"/>
    <col min="15617" max="15617" width="14.25" style="67" customWidth="1"/>
    <col min="15618" max="15619" width="26.625" style="67" customWidth="1"/>
    <col min="15620" max="15620" width="15" style="67" customWidth="1"/>
    <col min="15621" max="15621" width="14.25" style="67" customWidth="1"/>
    <col min="15622" max="15622" width="12.625" style="67" customWidth="1"/>
    <col min="15623" max="15623" width="13.75" style="67" customWidth="1"/>
    <col min="15624" max="15624" width="13.875" style="67" customWidth="1"/>
    <col min="15625" max="15872" width="9" style="67"/>
    <col min="15873" max="15873" width="14.25" style="67" customWidth="1"/>
    <col min="15874" max="15875" width="26.625" style="67" customWidth="1"/>
    <col min="15876" max="15876" width="15" style="67" customWidth="1"/>
    <col min="15877" max="15877" width="14.25" style="67" customWidth="1"/>
    <col min="15878" max="15878" width="12.625" style="67" customWidth="1"/>
    <col min="15879" max="15879" width="13.75" style="67" customWidth="1"/>
    <col min="15880" max="15880" width="13.875" style="67" customWidth="1"/>
    <col min="15881" max="16128" width="9" style="67"/>
    <col min="16129" max="16129" width="14.25" style="67" customWidth="1"/>
    <col min="16130" max="16131" width="26.625" style="67" customWidth="1"/>
    <col min="16132" max="16132" width="15" style="67" customWidth="1"/>
    <col min="16133" max="16133" width="14.25" style="67" customWidth="1"/>
    <col min="16134" max="16134" width="12.625" style="67" customWidth="1"/>
    <col min="16135" max="16135" width="13.75" style="67" customWidth="1"/>
    <col min="16136" max="16136" width="13.875" style="67" customWidth="1"/>
    <col min="16137" max="16384" width="9" style="67"/>
  </cols>
  <sheetData>
    <row r="1" spans="1:8">
      <c r="A1" s="96" t="s">
        <v>0</v>
      </c>
    </row>
    <row r="2" spans="1:8" ht="43.5" customHeight="1">
      <c r="A2" s="631" t="s">
        <v>939</v>
      </c>
      <c r="B2" s="631"/>
      <c r="C2" s="631"/>
      <c r="D2" s="631"/>
      <c r="E2" s="631"/>
      <c r="F2" s="631"/>
      <c r="G2" s="631"/>
      <c r="H2" s="631"/>
    </row>
    <row r="3" spans="1:8" ht="29.25" customHeight="1">
      <c r="A3" s="71"/>
      <c r="B3" s="71"/>
      <c r="C3" s="71"/>
      <c r="D3" s="72"/>
      <c r="E3" s="73"/>
      <c r="F3" s="73"/>
      <c r="G3" s="73"/>
      <c r="H3" s="93" t="s">
        <v>3</v>
      </c>
    </row>
    <row r="4" spans="1:8" s="62" customFormat="1" ht="41.25" customHeight="1">
      <c r="A4" s="97" t="s">
        <v>940</v>
      </c>
      <c r="B4" s="97" t="s">
        <v>941</v>
      </c>
      <c r="C4" s="97" t="s">
        <v>6</v>
      </c>
      <c r="D4" s="98" t="s">
        <v>5</v>
      </c>
      <c r="E4" s="99" t="s">
        <v>942</v>
      </c>
      <c r="F4" s="99" t="s">
        <v>943</v>
      </c>
      <c r="G4" s="99" t="s">
        <v>944</v>
      </c>
      <c r="H4" s="100" t="s">
        <v>945</v>
      </c>
    </row>
    <row r="5" spans="1:8" s="62" customFormat="1" ht="27.75" customHeight="1">
      <c r="A5" s="632" t="s">
        <v>426</v>
      </c>
      <c r="B5" s="633"/>
      <c r="C5" s="634"/>
      <c r="D5" s="101">
        <v>10662.78</v>
      </c>
      <c r="E5" s="101">
        <v>4518.2700000000004</v>
      </c>
      <c r="F5" s="101">
        <v>2933.89</v>
      </c>
      <c r="G5" s="101">
        <v>2286.56</v>
      </c>
      <c r="H5" s="101">
        <v>924.06</v>
      </c>
    </row>
    <row r="6" spans="1:8" s="62" customFormat="1" ht="27.75" customHeight="1">
      <c r="A6" s="635" t="s">
        <v>19</v>
      </c>
      <c r="B6" s="102" t="s">
        <v>408</v>
      </c>
      <c r="C6" s="103"/>
      <c r="D6" s="101">
        <v>6164.98</v>
      </c>
      <c r="E6" s="101">
        <v>2644.4</v>
      </c>
      <c r="F6" s="101">
        <v>1709.79</v>
      </c>
      <c r="G6" s="101">
        <v>1423.93</v>
      </c>
      <c r="H6" s="101">
        <v>386.86</v>
      </c>
    </row>
    <row r="7" spans="1:8" ht="30" customHeight="1">
      <c r="A7" s="636"/>
      <c r="B7" s="104" t="s">
        <v>22</v>
      </c>
      <c r="C7" s="83" t="s">
        <v>23</v>
      </c>
      <c r="D7" s="83">
        <v>63.88</v>
      </c>
      <c r="E7" s="85">
        <v>39.68</v>
      </c>
      <c r="F7" s="85">
        <v>8.56</v>
      </c>
      <c r="G7" s="85">
        <v>15.64</v>
      </c>
      <c r="H7" s="85">
        <v>0</v>
      </c>
    </row>
    <row r="8" spans="1:8" ht="30" customHeight="1">
      <c r="A8" s="636"/>
      <c r="B8" s="104" t="s">
        <v>24</v>
      </c>
      <c r="C8" s="83" t="s">
        <v>23</v>
      </c>
      <c r="D8" s="83">
        <v>34.450000000000003</v>
      </c>
      <c r="E8" s="85">
        <v>27</v>
      </c>
      <c r="F8" s="85">
        <v>0</v>
      </c>
      <c r="G8" s="85">
        <v>5.65</v>
      </c>
      <c r="H8" s="85">
        <v>1.8</v>
      </c>
    </row>
    <row r="9" spans="1:8" ht="30" customHeight="1">
      <c r="A9" s="636"/>
      <c r="B9" s="104" t="s">
        <v>25</v>
      </c>
      <c r="C9" s="83" t="s">
        <v>23</v>
      </c>
      <c r="D9" s="83">
        <v>78</v>
      </c>
      <c r="E9" s="85">
        <v>37.76</v>
      </c>
      <c r="F9" s="85">
        <v>14.28</v>
      </c>
      <c r="G9" s="85">
        <v>25.96</v>
      </c>
      <c r="H9" s="85">
        <v>0</v>
      </c>
    </row>
    <row r="10" spans="1:8" ht="30" customHeight="1">
      <c r="A10" s="636"/>
      <c r="B10" s="104" t="s">
        <v>26</v>
      </c>
      <c r="C10" s="83" t="s">
        <v>23</v>
      </c>
      <c r="D10" s="83">
        <v>76.680000000000007</v>
      </c>
      <c r="E10" s="84">
        <v>44.8</v>
      </c>
      <c r="F10" s="85">
        <v>10.6</v>
      </c>
      <c r="G10" s="85">
        <v>18.68</v>
      </c>
      <c r="H10" s="85">
        <v>2.6</v>
      </c>
    </row>
    <row r="11" spans="1:8" ht="30" customHeight="1">
      <c r="A11" s="636"/>
      <c r="B11" s="104" t="s">
        <v>27</v>
      </c>
      <c r="C11" s="83" t="s">
        <v>23</v>
      </c>
      <c r="D11" s="83">
        <v>109.18</v>
      </c>
      <c r="E11" s="84">
        <v>74.34</v>
      </c>
      <c r="F11" s="85">
        <v>2.4</v>
      </c>
      <c r="G11" s="85">
        <v>29.76</v>
      </c>
      <c r="H11" s="85">
        <v>2.68</v>
      </c>
    </row>
    <row r="12" spans="1:8" ht="30" customHeight="1">
      <c r="A12" s="636"/>
      <c r="B12" s="104" t="s">
        <v>28</v>
      </c>
      <c r="C12" s="83" t="s">
        <v>23</v>
      </c>
      <c r="D12" s="83">
        <v>46.03</v>
      </c>
      <c r="E12" s="84">
        <v>15</v>
      </c>
      <c r="F12" s="85">
        <v>18</v>
      </c>
      <c r="G12" s="85">
        <v>13.03</v>
      </c>
      <c r="H12" s="85">
        <v>0</v>
      </c>
    </row>
    <row r="13" spans="1:8" ht="30" customHeight="1">
      <c r="A13" s="636"/>
      <c r="B13" s="104" t="s">
        <v>29</v>
      </c>
      <c r="C13" s="83" t="s">
        <v>23</v>
      </c>
      <c r="D13" s="83">
        <v>46.23</v>
      </c>
      <c r="E13" s="84">
        <v>23.86</v>
      </c>
      <c r="F13" s="85">
        <v>0</v>
      </c>
      <c r="G13" s="85">
        <v>22.37</v>
      </c>
      <c r="H13" s="85">
        <v>0</v>
      </c>
    </row>
    <row r="14" spans="1:8" ht="30" customHeight="1">
      <c r="A14" s="636"/>
      <c r="B14" s="104" t="s">
        <v>30</v>
      </c>
      <c r="C14" s="83" t="s">
        <v>23</v>
      </c>
      <c r="D14" s="83">
        <v>43.59</v>
      </c>
      <c r="E14" s="84">
        <v>28.6</v>
      </c>
      <c r="F14" s="85">
        <v>0</v>
      </c>
      <c r="G14" s="85">
        <v>14.99</v>
      </c>
      <c r="H14" s="85">
        <v>0</v>
      </c>
    </row>
    <row r="15" spans="1:8" ht="30" customHeight="1">
      <c r="A15" s="636"/>
      <c r="B15" s="88" t="s">
        <v>31</v>
      </c>
      <c r="C15" s="83" t="s">
        <v>23</v>
      </c>
      <c r="D15" s="83">
        <v>60</v>
      </c>
      <c r="E15" s="84">
        <v>37.049999999999997</v>
      </c>
      <c r="F15" s="85">
        <v>0</v>
      </c>
      <c r="G15" s="85">
        <v>22.59</v>
      </c>
      <c r="H15" s="85">
        <v>0.36</v>
      </c>
    </row>
    <row r="16" spans="1:8" ht="30" customHeight="1">
      <c r="A16" s="636"/>
      <c r="B16" s="88" t="s">
        <v>32</v>
      </c>
      <c r="C16" s="83" t="s">
        <v>23</v>
      </c>
      <c r="D16" s="83">
        <v>17.66</v>
      </c>
      <c r="E16" s="84">
        <v>5.5999999999999899</v>
      </c>
      <c r="F16" s="85">
        <v>0</v>
      </c>
      <c r="G16" s="85">
        <v>12.06</v>
      </c>
      <c r="H16" s="85">
        <v>0</v>
      </c>
    </row>
    <row r="17" spans="1:8" ht="30" customHeight="1">
      <c r="A17" s="636"/>
      <c r="B17" s="104" t="s">
        <v>33</v>
      </c>
      <c r="C17" s="83" t="s">
        <v>23</v>
      </c>
      <c r="D17" s="83">
        <v>163.16999999999999</v>
      </c>
      <c r="E17" s="84">
        <v>139.31</v>
      </c>
      <c r="F17" s="85">
        <v>2.36</v>
      </c>
      <c r="G17" s="85">
        <v>21.5</v>
      </c>
      <c r="H17" s="85">
        <v>0</v>
      </c>
    </row>
    <row r="18" spans="1:8" ht="30" customHeight="1">
      <c r="A18" s="636"/>
      <c r="B18" s="104" t="s">
        <v>34</v>
      </c>
      <c r="C18" s="83" t="s">
        <v>23</v>
      </c>
      <c r="D18" s="83">
        <v>142.99</v>
      </c>
      <c r="E18" s="84">
        <v>103</v>
      </c>
      <c r="F18" s="85">
        <v>7.4</v>
      </c>
      <c r="G18" s="85">
        <v>26.39</v>
      </c>
      <c r="H18" s="85">
        <v>6.2</v>
      </c>
    </row>
    <row r="19" spans="1:8" ht="30" customHeight="1">
      <c r="A19" s="636"/>
      <c r="B19" s="104" t="s">
        <v>35</v>
      </c>
      <c r="C19" s="83" t="s">
        <v>23</v>
      </c>
      <c r="D19" s="83">
        <v>56.98</v>
      </c>
      <c r="E19" s="84">
        <v>35.090000000000003</v>
      </c>
      <c r="F19" s="85">
        <v>6.36</v>
      </c>
      <c r="G19" s="85">
        <v>15.53</v>
      </c>
      <c r="H19" s="85">
        <v>0</v>
      </c>
    </row>
    <row r="20" spans="1:8" ht="30" customHeight="1">
      <c r="A20" s="636"/>
      <c r="B20" s="104" t="s">
        <v>36</v>
      </c>
      <c r="C20" s="83" t="s">
        <v>23</v>
      </c>
      <c r="D20" s="83">
        <v>21.05</v>
      </c>
      <c r="E20" s="84">
        <v>12.8</v>
      </c>
      <c r="F20" s="85">
        <v>0</v>
      </c>
      <c r="G20" s="85">
        <v>8.25</v>
      </c>
      <c r="H20" s="85">
        <v>0</v>
      </c>
    </row>
    <row r="21" spans="1:8" ht="30" customHeight="1">
      <c r="A21" s="636"/>
      <c r="B21" s="88" t="s">
        <v>37</v>
      </c>
      <c r="C21" s="83" t="s">
        <v>23</v>
      </c>
      <c r="D21" s="83">
        <v>85.05</v>
      </c>
      <c r="E21" s="84">
        <v>66.63</v>
      </c>
      <c r="F21" s="85">
        <v>10.6</v>
      </c>
      <c r="G21" s="85">
        <v>7.82</v>
      </c>
      <c r="H21" s="85">
        <v>0</v>
      </c>
    </row>
    <row r="22" spans="1:8" ht="30" customHeight="1">
      <c r="A22" s="636"/>
      <c r="B22" s="88" t="s">
        <v>38</v>
      </c>
      <c r="C22" s="83" t="s">
        <v>23</v>
      </c>
      <c r="D22" s="83">
        <v>8.58</v>
      </c>
      <c r="E22" s="84">
        <v>0</v>
      </c>
      <c r="F22" s="85">
        <v>0</v>
      </c>
      <c r="G22" s="85">
        <v>8.58</v>
      </c>
      <c r="H22" s="85">
        <v>0</v>
      </c>
    </row>
    <row r="23" spans="1:8" ht="30" customHeight="1">
      <c r="A23" s="636"/>
      <c r="B23" s="104" t="s">
        <v>39</v>
      </c>
      <c r="C23" s="83" t="s">
        <v>23</v>
      </c>
      <c r="D23" s="83">
        <v>94.44</v>
      </c>
      <c r="E23" s="84">
        <v>52.61</v>
      </c>
      <c r="F23" s="85">
        <v>14.68</v>
      </c>
      <c r="G23" s="85">
        <v>27.15</v>
      </c>
      <c r="H23" s="85">
        <v>0</v>
      </c>
    </row>
    <row r="24" spans="1:8" ht="30" customHeight="1">
      <c r="A24" s="636"/>
      <c r="B24" s="104" t="s">
        <v>40</v>
      </c>
      <c r="C24" s="83" t="s">
        <v>23</v>
      </c>
      <c r="D24" s="83">
        <v>30.44</v>
      </c>
      <c r="E24" s="84">
        <v>14</v>
      </c>
      <c r="F24" s="85">
        <v>3.2</v>
      </c>
      <c r="G24" s="85">
        <v>10.64</v>
      </c>
      <c r="H24" s="85">
        <v>2.6</v>
      </c>
    </row>
    <row r="25" spans="1:8" ht="30" customHeight="1">
      <c r="A25" s="636"/>
      <c r="B25" s="104" t="s">
        <v>41</v>
      </c>
      <c r="C25" s="83" t="s">
        <v>23</v>
      </c>
      <c r="D25" s="83">
        <v>166.41</v>
      </c>
      <c r="E25" s="84">
        <v>107.42</v>
      </c>
      <c r="F25" s="85">
        <v>2.36</v>
      </c>
      <c r="G25" s="85">
        <v>56.04</v>
      </c>
      <c r="H25" s="85">
        <v>0.59</v>
      </c>
    </row>
    <row r="26" spans="1:8" ht="30" customHeight="1">
      <c r="A26" s="636"/>
      <c r="B26" s="104" t="s">
        <v>42</v>
      </c>
      <c r="C26" s="83" t="s">
        <v>23</v>
      </c>
      <c r="D26" s="83">
        <v>79.38</v>
      </c>
      <c r="E26" s="84">
        <v>54.4</v>
      </c>
      <c r="F26" s="85">
        <v>3.2</v>
      </c>
      <c r="G26" s="85">
        <v>19.98</v>
      </c>
      <c r="H26" s="85">
        <v>1.8</v>
      </c>
    </row>
    <row r="27" spans="1:8" ht="30" customHeight="1">
      <c r="A27" s="636"/>
      <c r="B27" s="104" t="s">
        <v>43</v>
      </c>
      <c r="C27" s="83" t="s">
        <v>23</v>
      </c>
      <c r="D27" s="83">
        <v>88.01</v>
      </c>
      <c r="E27" s="84">
        <v>74.02</v>
      </c>
      <c r="F27" s="85">
        <v>0</v>
      </c>
      <c r="G27" s="85">
        <v>9.99</v>
      </c>
      <c r="H27" s="85">
        <v>4</v>
      </c>
    </row>
    <row r="28" spans="1:8" ht="30" customHeight="1">
      <c r="A28" s="636"/>
      <c r="B28" s="104" t="s">
        <v>946</v>
      </c>
      <c r="C28" s="83" t="s">
        <v>23</v>
      </c>
      <c r="D28" s="83">
        <v>76.45</v>
      </c>
      <c r="E28" s="84">
        <v>63.2</v>
      </c>
      <c r="F28" s="85">
        <v>0</v>
      </c>
      <c r="G28" s="85">
        <v>13.25</v>
      </c>
      <c r="H28" s="85">
        <v>0</v>
      </c>
    </row>
    <row r="29" spans="1:8" ht="30" customHeight="1">
      <c r="A29" s="636"/>
      <c r="B29" s="104" t="s">
        <v>45</v>
      </c>
      <c r="C29" s="83" t="s">
        <v>23</v>
      </c>
      <c r="D29" s="83">
        <v>88.03</v>
      </c>
      <c r="E29" s="84">
        <v>69.569999999999993</v>
      </c>
      <c r="F29" s="85">
        <v>0</v>
      </c>
      <c r="G29" s="85">
        <v>18.46</v>
      </c>
      <c r="H29" s="85">
        <v>0</v>
      </c>
    </row>
    <row r="30" spans="1:8" ht="30" customHeight="1">
      <c r="A30" s="636"/>
      <c r="B30" s="104" t="s">
        <v>46</v>
      </c>
      <c r="C30" s="83" t="s">
        <v>23</v>
      </c>
      <c r="D30" s="83">
        <v>53.42</v>
      </c>
      <c r="E30" s="84">
        <v>38.200000000000003</v>
      </c>
      <c r="F30" s="85">
        <v>7.4</v>
      </c>
      <c r="G30" s="85">
        <v>7.82</v>
      </c>
      <c r="H30" s="85">
        <v>0</v>
      </c>
    </row>
    <row r="31" spans="1:8" ht="30" customHeight="1">
      <c r="A31" s="636"/>
      <c r="B31" s="104" t="s">
        <v>47</v>
      </c>
      <c r="C31" s="83" t="s">
        <v>23</v>
      </c>
      <c r="D31" s="83">
        <v>174.8</v>
      </c>
      <c r="E31" s="84">
        <v>114.11</v>
      </c>
      <c r="F31" s="85">
        <v>29.63</v>
      </c>
      <c r="G31" s="85">
        <v>31.06</v>
      </c>
      <c r="H31" s="85">
        <v>0</v>
      </c>
    </row>
    <row r="32" spans="1:8" ht="30" customHeight="1">
      <c r="A32" s="636"/>
      <c r="B32" s="104" t="s">
        <v>48</v>
      </c>
      <c r="C32" s="83" t="s">
        <v>23</v>
      </c>
      <c r="D32" s="83">
        <v>50.89</v>
      </c>
      <c r="E32" s="84">
        <v>28.8</v>
      </c>
      <c r="F32" s="85">
        <v>3.2</v>
      </c>
      <c r="G32" s="85">
        <v>16.29</v>
      </c>
      <c r="H32" s="85">
        <v>2.6</v>
      </c>
    </row>
    <row r="33" spans="1:8" ht="30" customHeight="1">
      <c r="A33" s="636"/>
      <c r="B33" s="104" t="s">
        <v>49</v>
      </c>
      <c r="C33" s="83" t="s">
        <v>23</v>
      </c>
      <c r="D33" s="83">
        <v>89.15</v>
      </c>
      <c r="E33" s="84">
        <v>55.03</v>
      </c>
      <c r="F33" s="85">
        <v>7.2</v>
      </c>
      <c r="G33" s="85">
        <v>26.5</v>
      </c>
      <c r="H33" s="85">
        <v>0.42</v>
      </c>
    </row>
    <row r="34" spans="1:8" ht="30" customHeight="1">
      <c r="A34" s="636"/>
      <c r="B34" s="104" t="s">
        <v>50</v>
      </c>
      <c r="C34" s="83" t="s">
        <v>23</v>
      </c>
      <c r="D34" s="83">
        <v>55.89</v>
      </c>
      <c r="E34" s="84">
        <v>30.21</v>
      </c>
      <c r="F34" s="85">
        <v>7.4</v>
      </c>
      <c r="G34" s="85">
        <v>16.29</v>
      </c>
      <c r="H34" s="85">
        <v>1.99</v>
      </c>
    </row>
    <row r="35" spans="1:8" ht="30" customHeight="1">
      <c r="A35" s="636"/>
      <c r="B35" s="104" t="s">
        <v>51</v>
      </c>
      <c r="C35" s="83" t="s">
        <v>23</v>
      </c>
      <c r="D35" s="83">
        <v>36.07</v>
      </c>
      <c r="E35" s="84">
        <v>27.6</v>
      </c>
      <c r="F35" s="85">
        <v>0</v>
      </c>
      <c r="G35" s="85">
        <v>8.4700000000000006</v>
      </c>
      <c r="H35" s="85">
        <v>0</v>
      </c>
    </row>
    <row r="36" spans="1:8" ht="30" customHeight="1">
      <c r="A36" s="636"/>
      <c r="B36" s="105" t="s">
        <v>52</v>
      </c>
      <c r="C36" s="83" t="s">
        <v>23</v>
      </c>
      <c r="D36" s="83">
        <v>235.54</v>
      </c>
      <c r="E36" s="84">
        <v>171.59</v>
      </c>
      <c r="F36" s="85">
        <v>10.62</v>
      </c>
      <c r="G36" s="85">
        <v>53.33</v>
      </c>
      <c r="H36" s="85">
        <v>0</v>
      </c>
    </row>
    <row r="37" spans="1:8" ht="30" customHeight="1">
      <c r="A37" s="636"/>
      <c r="B37" s="104" t="s">
        <v>53</v>
      </c>
      <c r="C37" s="83" t="s">
        <v>23</v>
      </c>
      <c r="D37" s="83">
        <v>111.31</v>
      </c>
      <c r="E37" s="84">
        <v>72.44</v>
      </c>
      <c r="F37" s="85">
        <v>11.28</v>
      </c>
      <c r="G37" s="85">
        <v>27.59</v>
      </c>
      <c r="H37" s="85">
        <v>0</v>
      </c>
    </row>
    <row r="38" spans="1:8" ht="30" customHeight="1">
      <c r="A38" s="636"/>
      <c r="B38" s="104" t="s">
        <v>54</v>
      </c>
      <c r="C38" s="83" t="s">
        <v>23</v>
      </c>
      <c r="D38" s="83">
        <v>-12.16</v>
      </c>
      <c r="E38" s="84">
        <v>-34.369999999999997</v>
      </c>
      <c r="F38" s="85">
        <v>3.96</v>
      </c>
      <c r="G38" s="85">
        <v>18.25</v>
      </c>
      <c r="H38" s="85">
        <v>0</v>
      </c>
    </row>
    <row r="39" spans="1:8" ht="30" customHeight="1">
      <c r="A39" s="636"/>
      <c r="B39" s="104" t="s">
        <v>55</v>
      </c>
      <c r="C39" s="83" t="s">
        <v>23</v>
      </c>
      <c r="D39" s="83">
        <v>17.93</v>
      </c>
      <c r="E39" s="84">
        <v>-1.2</v>
      </c>
      <c r="F39" s="85">
        <v>7.4</v>
      </c>
      <c r="G39" s="85">
        <v>11.73</v>
      </c>
      <c r="H39" s="85">
        <v>0</v>
      </c>
    </row>
    <row r="40" spans="1:8" ht="30" customHeight="1">
      <c r="A40" s="636"/>
      <c r="B40" s="104" t="s">
        <v>56</v>
      </c>
      <c r="C40" s="83" t="s">
        <v>23</v>
      </c>
      <c r="D40" s="83">
        <v>108.04</v>
      </c>
      <c r="E40" s="84">
        <v>69.12</v>
      </c>
      <c r="F40" s="85">
        <v>12.64</v>
      </c>
      <c r="G40" s="85">
        <v>26.28</v>
      </c>
      <c r="H40" s="85">
        <v>0</v>
      </c>
    </row>
    <row r="41" spans="1:8" ht="30" customHeight="1">
      <c r="A41" s="636"/>
      <c r="B41" s="104" t="s">
        <v>57</v>
      </c>
      <c r="C41" s="83" t="s">
        <v>23</v>
      </c>
      <c r="D41" s="83">
        <v>121.69</v>
      </c>
      <c r="E41" s="84">
        <v>87.85</v>
      </c>
      <c r="F41" s="85">
        <v>3.32</v>
      </c>
      <c r="G41" s="85">
        <v>30.52</v>
      </c>
      <c r="H41" s="85">
        <v>0</v>
      </c>
    </row>
    <row r="42" spans="1:8" ht="30" customHeight="1">
      <c r="A42" s="636"/>
      <c r="B42" s="105" t="s">
        <v>58</v>
      </c>
      <c r="C42" s="83" t="s">
        <v>23</v>
      </c>
      <c r="D42" s="83">
        <v>30.62</v>
      </c>
      <c r="E42" s="84">
        <v>16.940000000000001</v>
      </c>
      <c r="F42" s="85">
        <v>0</v>
      </c>
      <c r="G42" s="85">
        <v>13.68</v>
      </c>
      <c r="H42" s="85">
        <v>0</v>
      </c>
    </row>
    <row r="43" spans="1:8" ht="30" customHeight="1">
      <c r="A43" s="636"/>
      <c r="B43" s="104" t="s">
        <v>59</v>
      </c>
      <c r="C43" s="83" t="s">
        <v>23</v>
      </c>
      <c r="D43" s="83">
        <v>127.86</v>
      </c>
      <c r="E43" s="84">
        <v>89.05</v>
      </c>
      <c r="F43" s="85">
        <v>11.88</v>
      </c>
      <c r="G43" s="85">
        <v>26.93</v>
      </c>
      <c r="H43" s="85">
        <v>0</v>
      </c>
    </row>
    <row r="44" spans="1:8" ht="30" customHeight="1">
      <c r="A44" s="636"/>
      <c r="B44" s="104" t="s">
        <v>62</v>
      </c>
      <c r="C44" s="83" t="s">
        <v>23</v>
      </c>
      <c r="D44" s="83">
        <v>137.6</v>
      </c>
      <c r="E44" s="84">
        <v>107.19</v>
      </c>
      <c r="F44" s="85">
        <v>1.52</v>
      </c>
      <c r="G44" s="85">
        <v>28.89</v>
      </c>
      <c r="H44" s="85">
        <v>0</v>
      </c>
    </row>
    <row r="45" spans="1:8" ht="30" customHeight="1">
      <c r="A45" s="636"/>
      <c r="B45" s="104" t="s">
        <v>63</v>
      </c>
      <c r="C45" s="83" t="s">
        <v>23</v>
      </c>
      <c r="D45" s="83">
        <v>52.22</v>
      </c>
      <c r="E45" s="84">
        <v>42.66</v>
      </c>
      <c r="F45" s="85">
        <v>1.52</v>
      </c>
      <c r="G45" s="85">
        <v>8.0399999999999991</v>
      </c>
      <c r="H45" s="85">
        <v>0</v>
      </c>
    </row>
    <row r="46" spans="1:8" ht="30" customHeight="1">
      <c r="A46" s="636"/>
      <c r="B46" s="104" t="s">
        <v>64</v>
      </c>
      <c r="C46" s="83" t="s">
        <v>23</v>
      </c>
      <c r="D46" s="83">
        <v>16.61</v>
      </c>
      <c r="E46" s="84">
        <v>9.8800000000000008</v>
      </c>
      <c r="F46" s="85">
        <v>0</v>
      </c>
      <c r="G46" s="85">
        <v>6.73</v>
      </c>
      <c r="H46" s="85">
        <v>0</v>
      </c>
    </row>
    <row r="47" spans="1:8" ht="30" customHeight="1">
      <c r="A47" s="636"/>
      <c r="B47" s="104" t="s">
        <v>65</v>
      </c>
      <c r="C47" s="83" t="s">
        <v>23</v>
      </c>
      <c r="D47" s="83">
        <v>53.03</v>
      </c>
      <c r="E47" s="84">
        <v>42.82</v>
      </c>
      <c r="F47" s="85">
        <v>0</v>
      </c>
      <c r="G47" s="85">
        <v>8.25</v>
      </c>
      <c r="H47" s="85">
        <v>1.96</v>
      </c>
    </row>
    <row r="48" spans="1:8" ht="30" customHeight="1">
      <c r="A48" s="636"/>
      <c r="B48" s="104" t="s">
        <v>60</v>
      </c>
      <c r="C48" s="83" t="s">
        <v>61</v>
      </c>
      <c r="D48" s="83">
        <v>154.01</v>
      </c>
      <c r="E48" s="84">
        <v>68.5</v>
      </c>
      <c r="F48" s="85">
        <v>14.4</v>
      </c>
      <c r="G48" s="85">
        <v>48</v>
      </c>
      <c r="H48" s="85">
        <v>23.11</v>
      </c>
    </row>
    <row r="49" spans="1:8" ht="30" customHeight="1">
      <c r="A49" s="636"/>
      <c r="B49" s="104" t="s">
        <v>66</v>
      </c>
      <c r="C49" s="83" t="s">
        <v>61</v>
      </c>
      <c r="D49" s="83">
        <v>156.27000000000001</v>
      </c>
      <c r="E49" s="84">
        <v>121.24</v>
      </c>
      <c r="F49" s="85">
        <v>8.7200000000000006</v>
      </c>
      <c r="G49" s="85">
        <v>19.55</v>
      </c>
      <c r="H49" s="85">
        <v>6.76</v>
      </c>
    </row>
    <row r="50" spans="1:8" ht="30" customHeight="1">
      <c r="A50" s="636"/>
      <c r="B50" s="104" t="s">
        <v>67</v>
      </c>
      <c r="C50" s="83" t="s">
        <v>61</v>
      </c>
      <c r="D50" s="83">
        <v>88.55</v>
      </c>
      <c r="E50" s="84">
        <v>71.650000000000006</v>
      </c>
      <c r="F50" s="85">
        <v>2.34</v>
      </c>
      <c r="G50" s="85">
        <v>2.82</v>
      </c>
      <c r="H50" s="85">
        <v>11.74</v>
      </c>
    </row>
    <row r="51" spans="1:8" ht="30" customHeight="1">
      <c r="A51" s="636"/>
      <c r="B51" s="104" t="s">
        <v>68</v>
      </c>
      <c r="C51" s="83" t="s">
        <v>61</v>
      </c>
      <c r="D51" s="83">
        <v>615.83000000000004</v>
      </c>
      <c r="E51" s="84">
        <v>68.91</v>
      </c>
      <c r="F51" s="85">
        <v>2.76</v>
      </c>
      <c r="G51" s="85">
        <v>254.35</v>
      </c>
      <c r="H51" s="85">
        <v>289.81</v>
      </c>
    </row>
    <row r="52" spans="1:8" ht="30" customHeight="1">
      <c r="A52" s="636"/>
      <c r="B52" s="104" t="s">
        <v>69</v>
      </c>
      <c r="C52" s="83" t="s">
        <v>61</v>
      </c>
      <c r="D52" s="83">
        <v>104.54</v>
      </c>
      <c r="E52" s="84">
        <v>78.040000000000006</v>
      </c>
      <c r="F52" s="85">
        <v>3.99</v>
      </c>
      <c r="G52" s="85">
        <v>20.2</v>
      </c>
      <c r="H52" s="85">
        <v>2.31</v>
      </c>
    </row>
    <row r="53" spans="1:8" ht="41.25" customHeight="1">
      <c r="A53" s="636"/>
      <c r="B53" s="106" t="s">
        <v>427</v>
      </c>
      <c r="C53" s="83" t="s">
        <v>61</v>
      </c>
      <c r="D53" s="83">
        <v>195.19</v>
      </c>
      <c r="E53" s="84">
        <v>70.05</v>
      </c>
      <c r="F53" s="85">
        <v>7.02</v>
      </c>
      <c r="G53" s="85">
        <v>113.82</v>
      </c>
      <c r="H53" s="85">
        <v>4.3</v>
      </c>
    </row>
    <row r="54" spans="1:8" ht="30" customHeight="1">
      <c r="A54" s="636"/>
      <c r="B54" s="104" t="s">
        <v>71</v>
      </c>
      <c r="C54" s="83" t="s">
        <v>61</v>
      </c>
      <c r="D54" s="83">
        <v>151.13</v>
      </c>
      <c r="E54" s="84">
        <v>84.69</v>
      </c>
      <c r="F54" s="85">
        <v>9.69</v>
      </c>
      <c r="G54" s="85">
        <v>49.74</v>
      </c>
      <c r="H54" s="85">
        <v>7.01</v>
      </c>
    </row>
    <row r="55" spans="1:8" ht="30" customHeight="1">
      <c r="A55" s="636"/>
      <c r="B55" s="104" t="s">
        <v>72</v>
      </c>
      <c r="C55" s="83" t="s">
        <v>23</v>
      </c>
      <c r="D55" s="83">
        <v>88.71</v>
      </c>
      <c r="E55" s="84">
        <v>74.47</v>
      </c>
      <c r="F55" s="85">
        <v>1.64</v>
      </c>
      <c r="G55" s="85">
        <v>12.6</v>
      </c>
      <c r="H55" s="85">
        <v>0</v>
      </c>
    </row>
    <row r="56" spans="1:8" ht="30" customHeight="1">
      <c r="A56" s="636"/>
      <c r="B56" s="104" t="s">
        <v>73</v>
      </c>
      <c r="C56" s="83" t="s">
        <v>61</v>
      </c>
      <c r="D56" s="83">
        <v>154.05000000000001</v>
      </c>
      <c r="E56" s="84">
        <v>138.75</v>
      </c>
      <c r="F56" s="85">
        <v>0</v>
      </c>
      <c r="G56" s="85">
        <v>8.25</v>
      </c>
      <c r="H56" s="85">
        <v>7.05</v>
      </c>
    </row>
    <row r="57" spans="1:8" ht="30" customHeight="1">
      <c r="A57" s="636"/>
      <c r="B57" s="104" t="s">
        <v>74</v>
      </c>
      <c r="C57" s="83" t="s">
        <v>61</v>
      </c>
      <c r="D57" s="83">
        <v>97.34</v>
      </c>
      <c r="E57" s="84">
        <v>45.83</v>
      </c>
      <c r="F57" s="85">
        <v>9.69</v>
      </c>
      <c r="G57" s="85">
        <v>41.82</v>
      </c>
      <c r="H57" s="85">
        <v>0</v>
      </c>
    </row>
    <row r="58" spans="1:8" ht="30" customHeight="1">
      <c r="A58" s="636"/>
      <c r="B58" s="104" t="s">
        <v>75</v>
      </c>
      <c r="C58" s="83" t="s">
        <v>61</v>
      </c>
      <c r="D58" s="83">
        <v>144.56</v>
      </c>
      <c r="E58" s="84">
        <v>123.71</v>
      </c>
      <c r="F58" s="85">
        <v>0</v>
      </c>
      <c r="G58" s="85">
        <v>20.85</v>
      </c>
      <c r="H58" s="85">
        <v>0</v>
      </c>
    </row>
    <row r="59" spans="1:8" ht="30" customHeight="1">
      <c r="A59" s="636"/>
      <c r="B59" s="88" t="s">
        <v>76</v>
      </c>
      <c r="C59" s="83" t="s">
        <v>61</v>
      </c>
      <c r="D59" s="83">
        <v>45.41</v>
      </c>
      <c r="E59" s="84">
        <v>31</v>
      </c>
      <c r="F59" s="85">
        <v>0</v>
      </c>
      <c r="G59" s="85">
        <v>12.6</v>
      </c>
      <c r="H59" s="85">
        <v>1.81</v>
      </c>
    </row>
    <row r="60" spans="1:8" ht="30" customHeight="1">
      <c r="A60" s="637"/>
      <c r="B60" s="88" t="s">
        <v>77</v>
      </c>
      <c r="C60" s="83" t="s">
        <v>61</v>
      </c>
      <c r="D60" s="83">
        <v>1032.2</v>
      </c>
      <c r="E60" s="84">
        <v>-426.1</v>
      </c>
      <c r="F60" s="85">
        <v>1426.57</v>
      </c>
      <c r="G60" s="85">
        <v>28.37</v>
      </c>
      <c r="H60" s="85">
        <v>3.36</v>
      </c>
    </row>
    <row r="61" spans="1:8" ht="30" customHeight="1">
      <c r="A61" s="107"/>
      <c r="B61" s="108" t="s">
        <v>947</v>
      </c>
      <c r="C61" s="83"/>
      <c r="D61" s="95">
        <v>3903.13</v>
      </c>
      <c r="E61" s="95">
        <v>1496.3</v>
      </c>
      <c r="F61" s="95">
        <v>1170.0999999999999</v>
      </c>
      <c r="G61" s="95">
        <v>708.63</v>
      </c>
      <c r="H61" s="95">
        <v>528.1</v>
      </c>
    </row>
    <row r="62" spans="1:8" ht="30" customHeight="1">
      <c r="A62" s="109" t="s">
        <v>948</v>
      </c>
      <c r="B62" s="88" t="s">
        <v>79</v>
      </c>
      <c r="C62" s="83" t="s">
        <v>61</v>
      </c>
      <c r="D62" s="83">
        <v>101.45</v>
      </c>
      <c r="E62" s="84">
        <v>76.38</v>
      </c>
      <c r="F62" s="85">
        <v>1.38</v>
      </c>
      <c r="G62" s="85">
        <v>20.85</v>
      </c>
      <c r="H62" s="85">
        <v>2.84</v>
      </c>
    </row>
    <row r="63" spans="1:8" ht="30" customHeight="1">
      <c r="A63" s="109" t="s">
        <v>635</v>
      </c>
      <c r="B63" s="88" t="s">
        <v>80</v>
      </c>
      <c r="C63" s="83" t="s">
        <v>61</v>
      </c>
      <c r="D63" s="83">
        <v>150.32</v>
      </c>
      <c r="E63" s="84">
        <v>101.76</v>
      </c>
      <c r="F63" s="85">
        <v>9.68</v>
      </c>
      <c r="G63" s="85">
        <v>38.880000000000003</v>
      </c>
      <c r="H63" s="85">
        <v>0</v>
      </c>
    </row>
    <row r="64" spans="1:8" ht="30" customHeight="1">
      <c r="A64" s="109" t="s">
        <v>81</v>
      </c>
      <c r="B64" s="88" t="s">
        <v>82</v>
      </c>
      <c r="C64" s="83" t="s">
        <v>23</v>
      </c>
      <c r="D64" s="83">
        <v>39.58</v>
      </c>
      <c r="E64" s="84">
        <v>12.02</v>
      </c>
      <c r="F64" s="85">
        <v>14.8</v>
      </c>
      <c r="G64" s="85">
        <v>10.64</v>
      </c>
      <c r="H64" s="85">
        <v>2.12</v>
      </c>
    </row>
    <row r="65" spans="1:8" ht="30" customHeight="1">
      <c r="A65" s="109" t="s">
        <v>636</v>
      </c>
      <c r="B65" s="88" t="s">
        <v>83</v>
      </c>
      <c r="C65" s="83" t="s">
        <v>61</v>
      </c>
      <c r="D65" s="83">
        <v>45.47</v>
      </c>
      <c r="E65" s="84">
        <v>27.21</v>
      </c>
      <c r="F65" s="85">
        <v>0</v>
      </c>
      <c r="G65" s="85">
        <v>15.86</v>
      </c>
      <c r="H65" s="85">
        <v>2.4</v>
      </c>
    </row>
    <row r="66" spans="1:8" ht="30" customHeight="1">
      <c r="A66" s="109" t="s">
        <v>84</v>
      </c>
      <c r="B66" s="88" t="s">
        <v>85</v>
      </c>
      <c r="C66" s="83" t="s">
        <v>61</v>
      </c>
      <c r="D66" s="83">
        <v>1425.81</v>
      </c>
      <c r="E66" s="84">
        <v>44</v>
      </c>
      <c r="F66" s="85">
        <v>1089.77</v>
      </c>
      <c r="G66" s="85">
        <v>110.12</v>
      </c>
      <c r="H66" s="85">
        <v>181.92</v>
      </c>
    </row>
    <row r="67" spans="1:8" ht="30" customHeight="1">
      <c r="A67" s="109" t="s">
        <v>84</v>
      </c>
      <c r="B67" s="88" t="s">
        <v>86</v>
      </c>
      <c r="C67" s="83" t="s">
        <v>61</v>
      </c>
      <c r="D67" s="83">
        <v>170.2</v>
      </c>
      <c r="E67" s="84">
        <v>83.08</v>
      </c>
      <c r="F67" s="85">
        <v>1.38</v>
      </c>
      <c r="G67" s="85">
        <v>42.36</v>
      </c>
      <c r="H67" s="85">
        <v>43.38</v>
      </c>
    </row>
    <row r="68" spans="1:8" ht="30" customHeight="1">
      <c r="A68" s="109" t="s">
        <v>637</v>
      </c>
      <c r="B68" s="88" t="s">
        <v>88</v>
      </c>
      <c r="C68" s="83" t="s">
        <v>61</v>
      </c>
      <c r="D68" s="83">
        <v>49.64</v>
      </c>
      <c r="E68" s="84">
        <v>15.79</v>
      </c>
      <c r="F68" s="85">
        <v>0</v>
      </c>
      <c r="G68" s="85">
        <v>31.93</v>
      </c>
      <c r="H68" s="85">
        <v>1.92</v>
      </c>
    </row>
    <row r="69" spans="1:8" ht="30" customHeight="1">
      <c r="A69" s="109" t="s">
        <v>131</v>
      </c>
      <c r="B69" s="88" t="s">
        <v>89</v>
      </c>
      <c r="C69" s="83" t="s">
        <v>61</v>
      </c>
      <c r="D69" s="83">
        <v>93.89</v>
      </c>
      <c r="E69" s="84">
        <v>57.75</v>
      </c>
      <c r="F69" s="85">
        <v>0</v>
      </c>
      <c r="G69" s="85">
        <v>26.93</v>
      </c>
      <c r="H69" s="85">
        <v>9.2100000000000009</v>
      </c>
    </row>
    <row r="70" spans="1:8" ht="30" customHeight="1">
      <c r="A70" s="109" t="s">
        <v>638</v>
      </c>
      <c r="B70" s="88" t="s">
        <v>90</v>
      </c>
      <c r="C70" s="83" t="s">
        <v>61</v>
      </c>
      <c r="D70" s="83">
        <v>140.37</v>
      </c>
      <c r="E70" s="84">
        <v>103.77</v>
      </c>
      <c r="F70" s="85">
        <v>1.52</v>
      </c>
      <c r="G70" s="85">
        <v>31.06</v>
      </c>
      <c r="H70" s="85">
        <v>4.0199999999999996</v>
      </c>
    </row>
    <row r="71" spans="1:8" ht="30" customHeight="1">
      <c r="A71" s="109" t="s">
        <v>459</v>
      </c>
      <c r="B71" s="88" t="s">
        <v>91</v>
      </c>
      <c r="C71" s="83" t="s">
        <v>61</v>
      </c>
      <c r="D71" s="83">
        <v>93.76</v>
      </c>
      <c r="E71" s="84">
        <v>65.19</v>
      </c>
      <c r="F71" s="85">
        <v>2.76</v>
      </c>
      <c r="G71" s="85">
        <v>23.89</v>
      </c>
      <c r="H71" s="85">
        <v>1.92</v>
      </c>
    </row>
    <row r="72" spans="1:8" ht="30" customHeight="1">
      <c r="A72" s="109" t="s">
        <v>639</v>
      </c>
      <c r="B72" s="88" t="s">
        <v>92</v>
      </c>
      <c r="C72" s="83" t="s">
        <v>61</v>
      </c>
      <c r="D72" s="83">
        <v>295.61</v>
      </c>
      <c r="E72" s="84">
        <v>150.47</v>
      </c>
      <c r="F72" s="85">
        <v>11.83</v>
      </c>
      <c r="G72" s="85">
        <v>77.11</v>
      </c>
      <c r="H72" s="85">
        <v>56.2</v>
      </c>
    </row>
    <row r="73" spans="1:8" ht="30" customHeight="1">
      <c r="A73" s="109" t="s">
        <v>93</v>
      </c>
      <c r="B73" s="88" t="s">
        <v>94</v>
      </c>
      <c r="C73" s="83" t="s">
        <v>61</v>
      </c>
      <c r="D73" s="83">
        <v>47.71</v>
      </c>
      <c r="E73" s="84">
        <v>32.11</v>
      </c>
      <c r="F73" s="85">
        <v>0</v>
      </c>
      <c r="G73" s="85">
        <v>13.68</v>
      </c>
      <c r="H73" s="85">
        <v>1.92</v>
      </c>
    </row>
    <row r="74" spans="1:8" ht="30" customHeight="1">
      <c r="A74" s="109" t="s">
        <v>93</v>
      </c>
      <c r="B74" s="88" t="s">
        <v>95</v>
      </c>
      <c r="C74" s="83" t="s">
        <v>61</v>
      </c>
      <c r="D74" s="83">
        <v>87.84</v>
      </c>
      <c r="E74" s="84">
        <v>61.12</v>
      </c>
      <c r="F74" s="85">
        <v>0</v>
      </c>
      <c r="G74" s="85">
        <v>26.72</v>
      </c>
      <c r="H74" s="85">
        <v>0</v>
      </c>
    </row>
    <row r="75" spans="1:8" ht="30" customHeight="1">
      <c r="A75" s="109" t="s">
        <v>640</v>
      </c>
      <c r="B75" s="88" t="s">
        <v>96</v>
      </c>
      <c r="C75" s="83" t="s">
        <v>61</v>
      </c>
      <c r="D75" s="83">
        <v>121.18</v>
      </c>
      <c r="E75" s="84">
        <v>75.52</v>
      </c>
      <c r="F75" s="85">
        <v>3.91</v>
      </c>
      <c r="G75" s="85">
        <v>37.36</v>
      </c>
      <c r="H75" s="85">
        <v>4.3899999999999997</v>
      </c>
    </row>
    <row r="76" spans="1:8" ht="30" customHeight="1">
      <c r="A76" s="109" t="s">
        <v>97</v>
      </c>
      <c r="B76" s="88" t="s">
        <v>98</v>
      </c>
      <c r="C76" s="83" t="s">
        <v>61</v>
      </c>
      <c r="D76" s="83">
        <v>48.9</v>
      </c>
      <c r="E76" s="84">
        <v>11.7</v>
      </c>
      <c r="F76" s="85">
        <v>0</v>
      </c>
      <c r="G76" s="85">
        <v>33.020000000000003</v>
      </c>
      <c r="H76" s="85">
        <v>4.18</v>
      </c>
    </row>
    <row r="77" spans="1:8" ht="30" customHeight="1">
      <c r="A77" s="109" t="s">
        <v>99</v>
      </c>
      <c r="B77" s="88" t="s">
        <v>100</v>
      </c>
      <c r="C77" s="83" t="s">
        <v>61</v>
      </c>
      <c r="D77" s="83">
        <v>76.94</v>
      </c>
      <c r="E77" s="84">
        <v>58.15</v>
      </c>
      <c r="F77" s="85">
        <v>0</v>
      </c>
      <c r="G77" s="85">
        <v>18.79</v>
      </c>
      <c r="H77" s="85">
        <v>0</v>
      </c>
    </row>
    <row r="78" spans="1:8" ht="30" customHeight="1">
      <c r="A78" s="109" t="s">
        <v>949</v>
      </c>
      <c r="B78" s="88" t="s">
        <v>101</v>
      </c>
      <c r="C78" s="83" t="s">
        <v>61</v>
      </c>
      <c r="D78" s="83">
        <v>93.4</v>
      </c>
      <c r="E78" s="84">
        <v>63.67</v>
      </c>
      <c r="F78" s="85">
        <v>9.19</v>
      </c>
      <c r="G78" s="85">
        <v>16.07</v>
      </c>
      <c r="H78" s="85">
        <v>4.47</v>
      </c>
    </row>
    <row r="79" spans="1:8" ht="30" customHeight="1">
      <c r="A79" s="109" t="s">
        <v>429</v>
      </c>
      <c r="B79" s="88" t="s">
        <v>103</v>
      </c>
      <c r="C79" s="83" t="s">
        <v>61</v>
      </c>
      <c r="D79" s="83">
        <v>129.52000000000001</v>
      </c>
      <c r="E79" s="84">
        <v>118.41</v>
      </c>
      <c r="F79" s="85">
        <v>5.5</v>
      </c>
      <c r="G79" s="85">
        <v>3.69</v>
      </c>
      <c r="H79" s="85">
        <v>1.92</v>
      </c>
    </row>
    <row r="80" spans="1:8" ht="30" customHeight="1">
      <c r="A80" s="109" t="s">
        <v>104</v>
      </c>
      <c r="B80" s="88" t="s">
        <v>105</v>
      </c>
      <c r="C80" s="83" t="s">
        <v>61</v>
      </c>
      <c r="D80" s="83">
        <v>64.36</v>
      </c>
      <c r="E80" s="84">
        <v>48.24</v>
      </c>
      <c r="F80" s="85">
        <v>0</v>
      </c>
      <c r="G80" s="85">
        <v>9.77</v>
      </c>
      <c r="H80" s="85">
        <v>6.35</v>
      </c>
    </row>
    <row r="81" spans="1:8" ht="30" customHeight="1">
      <c r="A81" s="109" t="s">
        <v>950</v>
      </c>
      <c r="B81" s="88" t="s">
        <v>107</v>
      </c>
      <c r="C81" s="83" t="s">
        <v>61</v>
      </c>
      <c r="D81" s="83">
        <v>42.75</v>
      </c>
      <c r="E81" s="84">
        <v>33.270000000000003</v>
      </c>
      <c r="F81" s="85">
        <v>0</v>
      </c>
      <c r="G81" s="85">
        <v>7.39</v>
      </c>
      <c r="H81" s="85">
        <v>2.09</v>
      </c>
    </row>
    <row r="82" spans="1:8" ht="30" customHeight="1">
      <c r="A82" s="109" t="s">
        <v>84</v>
      </c>
      <c r="B82" s="88" t="s">
        <v>87</v>
      </c>
      <c r="C82" s="83" t="s">
        <v>61</v>
      </c>
      <c r="D82" s="83">
        <v>460.11</v>
      </c>
      <c r="E82" s="84">
        <v>163.55000000000001</v>
      </c>
      <c r="F82" s="85">
        <v>1.84</v>
      </c>
      <c r="G82" s="85">
        <v>99.7</v>
      </c>
      <c r="H82" s="85">
        <v>195.02</v>
      </c>
    </row>
    <row r="83" spans="1:8" ht="30" customHeight="1">
      <c r="A83" s="109" t="s">
        <v>108</v>
      </c>
      <c r="B83" s="110" t="s">
        <v>109</v>
      </c>
      <c r="C83" s="83" t="s">
        <v>23</v>
      </c>
      <c r="D83" s="83">
        <v>0</v>
      </c>
      <c r="E83" s="84">
        <v>0</v>
      </c>
      <c r="F83" s="85">
        <v>0</v>
      </c>
      <c r="G83" s="85">
        <v>0</v>
      </c>
      <c r="H83" s="85">
        <v>0</v>
      </c>
    </row>
    <row r="84" spans="1:8" ht="30" customHeight="1">
      <c r="A84" s="109" t="s">
        <v>951</v>
      </c>
      <c r="B84" s="110" t="s">
        <v>110</v>
      </c>
      <c r="C84" s="83" t="s">
        <v>61</v>
      </c>
      <c r="D84" s="83">
        <v>11.9</v>
      </c>
      <c r="E84" s="84">
        <v>4.8600000000000003</v>
      </c>
      <c r="F84" s="85">
        <v>0</v>
      </c>
      <c r="G84" s="85">
        <v>5.21</v>
      </c>
      <c r="H84" s="85">
        <v>1.83</v>
      </c>
    </row>
    <row r="85" spans="1:8" ht="30" customHeight="1">
      <c r="A85" s="109" t="s">
        <v>952</v>
      </c>
      <c r="B85" s="88" t="s">
        <v>111</v>
      </c>
      <c r="C85" s="83" t="s">
        <v>61</v>
      </c>
      <c r="D85" s="83">
        <v>112.42</v>
      </c>
      <c r="E85" s="84">
        <v>88.28</v>
      </c>
      <c r="F85" s="85">
        <v>16.54</v>
      </c>
      <c r="G85" s="85">
        <v>7.6</v>
      </c>
      <c r="H85" s="85">
        <v>0</v>
      </c>
    </row>
    <row r="86" spans="1:8" ht="30" customHeight="1">
      <c r="A86" s="638" t="s">
        <v>430</v>
      </c>
      <c r="B86" s="108" t="s">
        <v>953</v>
      </c>
      <c r="C86" s="111"/>
      <c r="D86" s="95">
        <v>594.66999999999996</v>
      </c>
      <c r="E86" s="95">
        <v>377.57</v>
      </c>
      <c r="F86" s="95">
        <v>54</v>
      </c>
      <c r="G86" s="95">
        <v>154</v>
      </c>
      <c r="H86" s="95">
        <v>9.1</v>
      </c>
    </row>
    <row r="87" spans="1:8" ht="30" customHeight="1">
      <c r="A87" s="638"/>
      <c r="B87" s="88" t="s">
        <v>114</v>
      </c>
      <c r="C87" s="83" t="s">
        <v>23</v>
      </c>
      <c r="D87" s="83">
        <v>197.8</v>
      </c>
      <c r="E87" s="84">
        <v>118.8</v>
      </c>
      <c r="F87" s="85">
        <v>3.2</v>
      </c>
      <c r="G87" s="85">
        <v>73.2</v>
      </c>
      <c r="H87" s="85">
        <v>2.6</v>
      </c>
    </row>
    <row r="88" spans="1:8" ht="30" customHeight="1">
      <c r="A88" s="638"/>
      <c r="B88" s="88" t="s">
        <v>115</v>
      </c>
      <c r="C88" s="83" t="s">
        <v>23</v>
      </c>
      <c r="D88" s="83">
        <v>139.1</v>
      </c>
      <c r="E88" s="84">
        <v>79.400000000000006</v>
      </c>
      <c r="F88" s="85">
        <v>23.8</v>
      </c>
      <c r="G88" s="85">
        <v>34.1</v>
      </c>
      <c r="H88" s="85">
        <v>1.8</v>
      </c>
    </row>
    <row r="89" spans="1:8" ht="30" customHeight="1">
      <c r="A89" s="638"/>
      <c r="B89" s="88" t="s">
        <v>116</v>
      </c>
      <c r="C89" s="83" t="s">
        <v>23</v>
      </c>
      <c r="D89" s="83">
        <v>213.74</v>
      </c>
      <c r="E89" s="84">
        <v>149.6</v>
      </c>
      <c r="F89" s="85">
        <v>27</v>
      </c>
      <c r="G89" s="85">
        <v>34.54</v>
      </c>
      <c r="H89" s="85">
        <v>2.6</v>
      </c>
    </row>
    <row r="90" spans="1:8" ht="30" customHeight="1">
      <c r="A90" s="638"/>
      <c r="B90" s="88" t="s">
        <v>117</v>
      </c>
      <c r="C90" s="83" t="s">
        <v>61</v>
      </c>
      <c r="D90" s="83">
        <v>44.03</v>
      </c>
      <c r="E90" s="84">
        <v>29.77</v>
      </c>
      <c r="F90" s="85">
        <v>0</v>
      </c>
      <c r="G90" s="85">
        <v>12.16</v>
      </c>
      <c r="H90" s="85">
        <v>2.1</v>
      </c>
    </row>
  </sheetData>
  <mergeCells count="4">
    <mergeCell ref="A2:H2"/>
    <mergeCell ref="A5:C5"/>
    <mergeCell ref="A6:A60"/>
    <mergeCell ref="A86:A90"/>
  </mergeCells>
  <phoneticPr fontId="14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view="pageBreakPreview" zoomScaleNormal="100" workbookViewId="0">
      <pane xSplit="2" ySplit="4" topLeftCell="C5" activePane="bottomRight" state="frozen"/>
      <selection pane="topRight"/>
      <selection pane="bottomLeft"/>
      <selection pane="bottomRight" activeCell="D11" sqref="D11"/>
    </sheetView>
  </sheetViews>
  <sheetFormatPr defaultColWidth="9" defaultRowHeight="18.75"/>
  <cols>
    <col min="1" max="1" width="17.375" style="66" customWidth="1"/>
    <col min="2" max="2" width="14.25" style="67" customWidth="1"/>
    <col min="3" max="3" width="26.625" style="67" customWidth="1"/>
    <col min="4" max="4" width="25.125" style="68" customWidth="1"/>
    <col min="5" max="5" width="15" style="69" customWidth="1"/>
    <col min="6" max="6" width="14.25" style="63" customWidth="1"/>
    <col min="7" max="7" width="12.625" style="63" customWidth="1"/>
    <col min="8" max="8" width="13.75" style="63" customWidth="1"/>
    <col min="9" max="10" width="13.875" style="63" customWidth="1"/>
    <col min="11" max="16384" width="9" style="67"/>
  </cols>
  <sheetData>
    <row r="1" spans="1:10">
      <c r="A1" s="70" t="s">
        <v>0</v>
      </c>
    </row>
    <row r="2" spans="1:10" ht="43.5" customHeight="1">
      <c r="A2" s="631" t="s">
        <v>954</v>
      </c>
      <c r="B2" s="631"/>
      <c r="C2" s="631"/>
      <c r="D2" s="631"/>
      <c r="E2" s="631"/>
      <c r="F2" s="631"/>
      <c r="G2" s="631"/>
      <c r="H2" s="631"/>
      <c r="I2" s="631"/>
      <c r="J2" s="631"/>
    </row>
    <row r="3" spans="1:10" ht="29.25" customHeight="1">
      <c r="B3" s="71"/>
      <c r="C3" s="71"/>
      <c r="E3" s="72"/>
      <c r="F3" s="73"/>
      <c r="G3" s="73"/>
      <c r="H3" s="73"/>
      <c r="I3" s="93" t="s">
        <v>3</v>
      </c>
      <c r="J3" s="93"/>
    </row>
    <row r="4" spans="1:10" s="62" customFormat="1" ht="41.25" customHeight="1">
      <c r="A4" s="74" t="s">
        <v>955</v>
      </c>
      <c r="B4" s="74" t="s">
        <v>956</v>
      </c>
      <c r="C4" s="74" t="s">
        <v>957</v>
      </c>
      <c r="D4" s="75" t="s">
        <v>958</v>
      </c>
      <c r="E4" s="76" t="s">
        <v>959</v>
      </c>
      <c r="F4" s="77" t="s">
        <v>960</v>
      </c>
      <c r="G4" s="77" t="s">
        <v>961</v>
      </c>
      <c r="H4" s="77" t="s">
        <v>962</v>
      </c>
      <c r="I4" s="77" t="s">
        <v>963</v>
      </c>
      <c r="J4" s="77" t="s">
        <v>964</v>
      </c>
    </row>
    <row r="5" spans="1:10" s="63" customFormat="1" ht="30" customHeight="1">
      <c r="A5" s="639" t="s">
        <v>965</v>
      </c>
      <c r="B5" s="640"/>
      <c r="C5" s="640"/>
      <c r="D5" s="641"/>
      <c r="E5" s="78">
        <v>11240.22</v>
      </c>
      <c r="F5" s="78">
        <v>3493.73</v>
      </c>
      <c r="G5" s="78">
        <v>928.11</v>
      </c>
      <c r="H5" s="78">
        <v>2318.44</v>
      </c>
      <c r="I5" s="78">
        <v>3534.94</v>
      </c>
      <c r="J5" s="78">
        <v>965</v>
      </c>
    </row>
    <row r="6" spans="1:10" s="64" customFormat="1" ht="30" customHeight="1">
      <c r="A6" s="642" t="s">
        <v>966</v>
      </c>
      <c r="B6" s="79" t="s">
        <v>967</v>
      </c>
      <c r="C6" s="80" t="s">
        <v>968</v>
      </c>
      <c r="D6" s="75"/>
      <c r="E6" s="78">
        <v>2243.0500000000002</v>
      </c>
      <c r="F6" s="78">
        <v>1098.45</v>
      </c>
      <c r="G6" s="78">
        <v>27.24</v>
      </c>
      <c r="H6" s="78">
        <v>604.70000000000005</v>
      </c>
      <c r="I6" s="78">
        <v>494.76</v>
      </c>
      <c r="J6" s="78">
        <v>17.899999999999999</v>
      </c>
    </row>
    <row r="7" spans="1:10" s="64" customFormat="1" ht="30" customHeight="1">
      <c r="A7" s="642"/>
      <c r="B7" s="81" t="s">
        <v>969</v>
      </c>
      <c r="C7" s="80" t="s">
        <v>970</v>
      </c>
      <c r="D7" s="75"/>
      <c r="E7" s="78">
        <v>2231.85</v>
      </c>
      <c r="F7" s="78">
        <v>1098.45</v>
      </c>
      <c r="G7" s="78">
        <v>27.24</v>
      </c>
      <c r="H7" s="78">
        <v>604.70000000000005</v>
      </c>
      <c r="I7" s="78">
        <v>494.76</v>
      </c>
      <c r="J7" s="78">
        <v>6.7</v>
      </c>
    </row>
    <row r="8" spans="1:10" ht="30" customHeight="1">
      <c r="A8" s="642"/>
      <c r="B8" s="642" t="s">
        <v>971</v>
      </c>
      <c r="C8" s="82" t="s">
        <v>972</v>
      </c>
      <c r="D8" s="75" t="s">
        <v>973</v>
      </c>
      <c r="E8" s="83">
        <v>186.78</v>
      </c>
      <c r="F8" s="84">
        <v>153.01</v>
      </c>
      <c r="G8" s="85">
        <v>0</v>
      </c>
      <c r="H8" s="85">
        <v>22.37</v>
      </c>
      <c r="I8" s="85">
        <v>11.4</v>
      </c>
      <c r="J8" s="84">
        <v>0</v>
      </c>
    </row>
    <row r="9" spans="1:10" ht="30" customHeight="1">
      <c r="A9" s="642"/>
      <c r="B9" s="642"/>
      <c r="C9" s="82" t="s">
        <v>974</v>
      </c>
      <c r="D9" s="75" t="s">
        <v>973</v>
      </c>
      <c r="E9" s="83">
        <v>78.56</v>
      </c>
      <c r="F9" s="84">
        <v>64.53</v>
      </c>
      <c r="G9" s="85">
        <v>0</v>
      </c>
      <c r="H9" s="85">
        <v>13.68</v>
      </c>
      <c r="I9" s="85">
        <v>0.35</v>
      </c>
      <c r="J9" s="84">
        <v>0</v>
      </c>
    </row>
    <row r="10" spans="1:10" ht="30" customHeight="1">
      <c r="A10" s="642"/>
      <c r="B10" s="642"/>
      <c r="C10" s="82" t="s">
        <v>975</v>
      </c>
      <c r="D10" s="75" t="s">
        <v>973</v>
      </c>
      <c r="E10" s="83">
        <v>114.38</v>
      </c>
      <c r="F10" s="84">
        <v>90.13</v>
      </c>
      <c r="G10" s="85">
        <v>2.9</v>
      </c>
      <c r="H10" s="85">
        <v>18.46</v>
      </c>
      <c r="I10" s="85">
        <v>2.89</v>
      </c>
      <c r="J10" s="84">
        <v>0</v>
      </c>
    </row>
    <row r="11" spans="1:10" ht="30" customHeight="1">
      <c r="A11" s="642"/>
      <c r="B11" s="642"/>
      <c r="C11" s="82" t="s">
        <v>976</v>
      </c>
      <c r="D11" s="75" t="s">
        <v>977</v>
      </c>
      <c r="E11" s="83">
        <v>132.29</v>
      </c>
      <c r="F11" s="84">
        <v>113.23</v>
      </c>
      <c r="G11" s="85">
        <v>3.2</v>
      </c>
      <c r="H11" s="85">
        <v>15.86</v>
      </c>
      <c r="I11" s="85">
        <v>0</v>
      </c>
      <c r="J11" s="84">
        <v>0</v>
      </c>
    </row>
    <row r="12" spans="1:10" ht="30" customHeight="1">
      <c r="A12" s="642"/>
      <c r="B12" s="642"/>
      <c r="C12" s="82" t="s">
        <v>978</v>
      </c>
      <c r="D12" s="75" t="s">
        <v>973</v>
      </c>
      <c r="E12" s="83">
        <v>405.69</v>
      </c>
      <c r="F12" s="84">
        <v>94.95</v>
      </c>
      <c r="G12" s="85">
        <v>2.34</v>
      </c>
      <c r="H12" s="85">
        <v>306.48</v>
      </c>
      <c r="I12" s="85">
        <v>1.92</v>
      </c>
      <c r="J12" s="84">
        <v>0</v>
      </c>
    </row>
    <row r="13" spans="1:10" ht="30" customHeight="1">
      <c r="A13" s="642"/>
      <c r="B13" s="642"/>
      <c r="C13" s="82" t="s">
        <v>979</v>
      </c>
      <c r="D13" s="75" t="s">
        <v>973</v>
      </c>
      <c r="E13" s="83">
        <v>278.7</v>
      </c>
      <c r="F13" s="84">
        <v>228.8</v>
      </c>
      <c r="G13" s="85">
        <v>8.1999999999999993</v>
      </c>
      <c r="H13" s="85">
        <v>39.1</v>
      </c>
      <c r="I13" s="85">
        <v>2.6</v>
      </c>
      <c r="J13" s="84">
        <v>0</v>
      </c>
    </row>
    <row r="14" spans="1:10" ht="30" customHeight="1">
      <c r="A14" s="642"/>
      <c r="B14" s="642"/>
      <c r="C14" s="82" t="s">
        <v>980</v>
      </c>
      <c r="D14" s="75" t="s">
        <v>973</v>
      </c>
      <c r="E14" s="83">
        <v>865.02</v>
      </c>
      <c r="F14" s="84">
        <v>254.8</v>
      </c>
      <c r="G14" s="85">
        <v>10.6</v>
      </c>
      <c r="H14" s="85">
        <v>141.62</v>
      </c>
      <c r="I14" s="85">
        <v>458</v>
      </c>
      <c r="J14" s="84">
        <v>0</v>
      </c>
    </row>
    <row r="15" spans="1:10" ht="30" customHeight="1">
      <c r="A15" s="642"/>
      <c r="B15" s="642"/>
      <c r="C15" s="82" t="s">
        <v>981</v>
      </c>
      <c r="D15" s="75" t="s">
        <v>973</v>
      </c>
      <c r="E15" s="83">
        <v>53.96</v>
      </c>
      <c r="F15" s="84">
        <v>28.22</v>
      </c>
      <c r="G15" s="85">
        <v>0</v>
      </c>
      <c r="H15" s="85">
        <v>14.34</v>
      </c>
      <c r="I15" s="85">
        <v>11.4</v>
      </c>
      <c r="J15" s="84">
        <v>0</v>
      </c>
    </row>
    <row r="16" spans="1:10" ht="30" customHeight="1">
      <c r="A16" s="642"/>
      <c r="B16" s="642"/>
      <c r="C16" s="82" t="s">
        <v>982</v>
      </c>
      <c r="D16" s="75" t="s">
        <v>973</v>
      </c>
      <c r="E16" s="83">
        <v>84.01</v>
      </c>
      <c r="F16" s="84">
        <v>50.88</v>
      </c>
      <c r="G16" s="85">
        <v>0</v>
      </c>
      <c r="H16" s="85">
        <v>26.93</v>
      </c>
      <c r="I16" s="85">
        <v>6.2</v>
      </c>
      <c r="J16" s="84">
        <v>0</v>
      </c>
    </row>
    <row r="17" spans="1:10" ht="30" customHeight="1">
      <c r="A17" s="642"/>
      <c r="B17" s="642"/>
      <c r="C17" s="82" t="s">
        <v>983</v>
      </c>
      <c r="D17" s="75" t="s">
        <v>973</v>
      </c>
      <c r="E17" s="83">
        <v>25.76</v>
      </c>
      <c r="F17" s="84">
        <v>19.899999999999999</v>
      </c>
      <c r="G17" s="85">
        <v>0</v>
      </c>
      <c r="H17" s="85">
        <v>5.86</v>
      </c>
      <c r="I17" s="85">
        <v>0</v>
      </c>
      <c r="J17" s="84">
        <v>0</v>
      </c>
    </row>
    <row r="18" spans="1:10" ht="30" customHeight="1">
      <c r="A18" s="642"/>
      <c r="B18" s="642"/>
      <c r="C18" s="82" t="s">
        <v>984</v>
      </c>
      <c r="D18" s="75" t="s">
        <v>985</v>
      </c>
      <c r="E18" s="83">
        <v>3.7</v>
      </c>
      <c r="F18" s="84">
        <v>0</v>
      </c>
      <c r="G18" s="84">
        <v>0</v>
      </c>
      <c r="H18" s="84">
        <v>0</v>
      </c>
      <c r="I18" s="84">
        <v>0</v>
      </c>
      <c r="J18" s="84">
        <v>3.7</v>
      </c>
    </row>
    <row r="19" spans="1:10" ht="30" customHeight="1">
      <c r="A19" s="642"/>
      <c r="B19" s="86" t="s">
        <v>986</v>
      </c>
      <c r="C19" s="82" t="s">
        <v>987</v>
      </c>
      <c r="D19" s="75" t="s">
        <v>985</v>
      </c>
      <c r="E19" s="83">
        <v>2</v>
      </c>
      <c r="F19" s="84">
        <v>0</v>
      </c>
      <c r="G19" s="84">
        <v>0</v>
      </c>
      <c r="H19" s="84">
        <v>0</v>
      </c>
      <c r="I19" s="84">
        <v>0</v>
      </c>
      <c r="J19" s="84">
        <v>2</v>
      </c>
    </row>
    <row r="20" spans="1:10" ht="30" customHeight="1">
      <c r="A20" s="642"/>
      <c r="B20" s="86" t="s">
        <v>988</v>
      </c>
      <c r="C20" s="82" t="s">
        <v>989</v>
      </c>
      <c r="D20" s="75" t="s">
        <v>985</v>
      </c>
      <c r="E20" s="83">
        <v>1</v>
      </c>
      <c r="F20" s="84">
        <v>0</v>
      </c>
      <c r="G20" s="84">
        <v>0</v>
      </c>
      <c r="H20" s="84">
        <v>0</v>
      </c>
      <c r="I20" s="84">
        <v>0</v>
      </c>
      <c r="J20" s="84">
        <v>1</v>
      </c>
    </row>
    <row r="21" spans="1:10" ht="30" customHeight="1">
      <c r="A21" s="642"/>
      <c r="B21" s="87" t="s">
        <v>990</v>
      </c>
      <c r="C21" s="88" t="s">
        <v>165</v>
      </c>
      <c r="D21" s="75" t="s">
        <v>985</v>
      </c>
      <c r="E21" s="83">
        <v>4.8</v>
      </c>
      <c r="F21" s="84">
        <v>0</v>
      </c>
      <c r="G21" s="84">
        <v>0</v>
      </c>
      <c r="H21" s="84">
        <v>0</v>
      </c>
      <c r="I21" s="84">
        <v>0</v>
      </c>
      <c r="J21" s="84">
        <v>4.8</v>
      </c>
    </row>
    <row r="22" spans="1:10" ht="30" customHeight="1">
      <c r="A22" s="642"/>
      <c r="B22" s="87" t="s">
        <v>991</v>
      </c>
      <c r="C22" s="82" t="s">
        <v>992</v>
      </c>
      <c r="D22" s="75" t="s">
        <v>985</v>
      </c>
      <c r="E22" s="83">
        <v>6.4</v>
      </c>
      <c r="F22" s="84">
        <v>0</v>
      </c>
      <c r="G22" s="84">
        <v>0</v>
      </c>
      <c r="H22" s="84">
        <v>0</v>
      </c>
      <c r="I22" s="84">
        <v>0</v>
      </c>
      <c r="J22" s="84">
        <v>6.4</v>
      </c>
    </row>
    <row r="23" spans="1:10" ht="30" customHeight="1">
      <c r="A23" s="642" t="s">
        <v>993</v>
      </c>
      <c r="B23" s="89" t="s">
        <v>994</v>
      </c>
      <c r="C23" s="90" t="s">
        <v>995</v>
      </c>
      <c r="D23" s="75"/>
      <c r="E23" s="78">
        <v>1210.94</v>
      </c>
      <c r="F23" s="78">
        <v>292.26</v>
      </c>
      <c r="G23" s="78">
        <v>784.87</v>
      </c>
      <c r="H23" s="78">
        <v>81.67</v>
      </c>
      <c r="I23" s="78">
        <v>31.84</v>
      </c>
      <c r="J23" s="78">
        <v>20.3</v>
      </c>
    </row>
    <row r="24" spans="1:10" ht="30" customHeight="1">
      <c r="A24" s="642"/>
      <c r="B24" s="81" t="s">
        <v>969</v>
      </c>
      <c r="C24" s="80" t="s">
        <v>970</v>
      </c>
      <c r="D24" s="75"/>
      <c r="E24" s="78">
        <v>1192.8399999999999</v>
      </c>
      <c r="F24" s="78">
        <v>292.26</v>
      </c>
      <c r="G24" s="78">
        <v>784.87</v>
      </c>
      <c r="H24" s="78">
        <v>81.67</v>
      </c>
      <c r="I24" s="78">
        <v>31.84</v>
      </c>
      <c r="J24" s="78">
        <v>3.9</v>
      </c>
    </row>
    <row r="25" spans="1:10" ht="30" customHeight="1">
      <c r="A25" s="642"/>
      <c r="B25" s="86" t="s">
        <v>996</v>
      </c>
      <c r="C25" s="82" t="s">
        <v>997</v>
      </c>
      <c r="D25" s="75" t="s">
        <v>973</v>
      </c>
      <c r="E25" s="83">
        <v>943.79</v>
      </c>
      <c r="F25" s="84">
        <v>118.22</v>
      </c>
      <c r="G25" s="85">
        <v>784.87</v>
      </c>
      <c r="H25" s="85">
        <v>38.229999999999997</v>
      </c>
      <c r="I25" s="85">
        <v>2.4700000000000002</v>
      </c>
      <c r="J25" s="84">
        <v>0</v>
      </c>
    </row>
    <row r="26" spans="1:10" ht="30" customHeight="1">
      <c r="A26" s="642"/>
      <c r="B26" s="86" t="s">
        <v>996</v>
      </c>
      <c r="C26" s="82" t="s">
        <v>998</v>
      </c>
      <c r="D26" s="75" t="s">
        <v>973</v>
      </c>
      <c r="E26" s="83">
        <v>246.85</v>
      </c>
      <c r="F26" s="84">
        <v>174.04</v>
      </c>
      <c r="G26" s="85">
        <v>0</v>
      </c>
      <c r="H26" s="85">
        <v>43.44</v>
      </c>
      <c r="I26" s="85">
        <v>29.37</v>
      </c>
      <c r="J26" s="84">
        <v>0</v>
      </c>
    </row>
    <row r="27" spans="1:10" ht="30" customHeight="1">
      <c r="A27" s="642"/>
      <c r="B27" s="86" t="s">
        <v>996</v>
      </c>
      <c r="C27" s="82" t="s">
        <v>999</v>
      </c>
      <c r="D27" s="75" t="s">
        <v>985</v>
      </c>
      <c r="E27" s="83">
        <v>2.2000000000000002</v>
      </c>
      <c r="F27" s="84">
        <v>0</v>
      </c>
      <c r="G27" s="84">
        <v>0</v>
      </c>
      <c r="H27" s="84">
        <v>0</v>
      </c>
      <c r="I27" s="84">
        <v>0</v>
      </c>
      <c r="J27" s="84">
        <v>2.2000000000000002</v>
      </c>
    </row>
    <row r="28" spans="1:10" ht="30" customHeight="1">
      <c r="A28" s="642"/>
      <c r="B28" s="86" t="s">
        <v>1000</v>
      </c>
      <c r="C28" s="82" t="s">
        <v>1001</v>
      </c>
      <c r="D28" s="75" t="s">
        <v>985</v>
      </c>
      <c r="E28" s="83">
        <v>1.7</v>
      </c>
      <c r="F28" s="84">
        <v>0</v>
      </c>
      <c r="G28" s="84">
        <v>0</v>
      </c>
      <c r="H28" s="84">
        <v>0</v>
      </c>
      <c r="I28" s="84">
        <v>0</v>
      </c>
      <c r="J28" s="84">
        <v>1.7</v>
      </c>
    </row>
    <row r="29" spans="1:10" ht="30" customHeight="1">
      <c r="A29" s="642"/>
      <c r="B29" s="91" t="s">
        <v>1002</v>
      </c>
      <c r="C29" s="82" t="s">
        <v>1002</v>
      </c>
      <c r="D29" s="75" t="s">
        <v>985</v>
      </c>
      <c r="E29" s="83">
        <v>3.5</v>
      </c>
      <c r="F29" s="84">
        <v>0</v>
      </c>
      <c r="G29" s="84">
        <v>0</v>
      </c>
      <c r="H29" s="84">
        <v>0</v>
      </c>
      <c r="I29" s="84">
        <v>0</v>
      </c>
      <c r="J29" s="84">
        <v>3.5</v>
      </c>
    </row>
    <row r="30" spans="1:10" ht="30" customHeight="1">
      <c r="A30" s="642"/>
      <c r="B30" s="91" t="s">
        <v>1003</v>
      </c>
      <c r="C30" s="82" t="s">
        <v>1003</v>
      </c>
      <c r="D30" s="75" t="s">
        <v>985</v>
      </c>
      <c r="E30" s="83">
        <v>2.5</v>
      </c>
      <c r="F30" s="84">
        <v>0</v>
      </c>
      <c r="G30" s="84">
        <v>0</v>
      </c>
      <c r="H30" s="84">
        <v>0</v>
      </c>
      <c r="I30" s="84">
        <v>0</v>
      </c>
      <c r="J30" s="84">
        <v>2.5</v>
      </c>
    </row>
    <row r="31" spans="1:10" ht="30" customHeight="1">
      <c r="A31" s="642"/>
      <c r="B31" s="91" t="s">
        <v>1004</v>
      </c>
      <c r="C31" s="82" t="s">
        <v>1004</v>
      </c>
      <c r="D31" s="75" t="s">
        <v>985</v>
      </c>
      <c r="E31" s="83">
        <v>3.2</v>
      </c>
      <c r="F31" s="84">
        <v>0</v>
      </c>
      <c r="G31" s="84">
        <v>0</v>
      </c>
      <c r="H31" s="84">
        <v>0</v>
      </c>
      <c r="I31" s="84">
        <v>0</v>
      </c>
      <c r="J31" s="84">
        <v>3.2</v>
      </c>
    </row>
    <row r="32" spans="1:10" ht="30" customHeight="1">
      <c r="A32" s="642"/>
      <c r="B32" s="91" t="s">
        <v>1005</v>
      </c>
      <c r="C32" s="82" t="s">
        <v>1005</v>
      </c>
      <c r="D32" s="75" t="s">
        <v>985</v>
      </c>
      <c r="E32" s="83">
        <v>7.2</v>
      </c>
      <c r="F32" s="84">
        <v>0</v>
      </c>
      <c r="G32" s="84">
        <v>0</v>
      </c>
      <c r="H32" s="84">
        <v>0</v>
      </c>
      <c r="I32" s="84">
        <v>0</v>
      </c>
      <c r="J32" s="84">
        <v>7.2</v>
      </c>
    </row>
    <row r="33" spans="1:10" s="65" customFormat="1" ht="30" customHeight="1">
      <c r="A33" s="642" t="s">
        <v>1006</v>
      </c>
      <c r="B33" s="89" t="s">
        <v>1007</v>
      </c>
      <c r="C33" s="90" t="s">
        <v>1008</v>
      </c>
      <c r="D33" s="75"/>
      <c r="E33" s="78">
        <v>342.33</v>
      </c>
      <c r="F33" s="78">
        <v>243.66</v>
      </c>
      <c r="G33" s="78">
        <v>17.239999999999998</v>
      </c>
      <c r="H33" s="78">
        <v>53.22</v>
      </c>
      <c r="I33" s="78">
        <v>8.91</v>
      </c>
      <c r="J33" s="78">
        <v>19.3</v>
      </c>
    </row>
    <row r="34" spans="1:10" s="65" customFormat="1" ht="30" customHeight="1">
      <c r="A34" s="642"/>
      <c r="B34" s="81" t="s">
        <v>969</v>
      </c>
      <c r="C34" s="80" t="s">
        <v>970</v>
      </c>
      <c r="D34" s="75"/>
      <c r="E34" s="78">
        <v>327.13</v>
      </c>
      <c r="F34" s="78">
        <v>243.66</v>
      </c>
      <c r="G34" s="78">
        <v>17.239999999999998</v>
      </c>
      <c r="H34" s="78">
        <v>53.22</v>
      </c>
      <c r="I34" s="78">
        <v>8.91</v>
      </c>
      <c r="J34" s="78">
        <v>4.0999999999999996</v>
      </c>
    </row>
    <row r="35" spans="1:10" ht="30" customHeight="1">
      <c r="A35" s="642"/>
      <c r="B35" s="86" t="s">
        <v>1009</v>
      </c>
      <c r="C35" s="92" t="s">
        <v>1010</v>
      </c>
      <c r="D35" s="75" t="s">
        <v>973</v>
      </c>
      <c r="E35" s="83">
        <v>47.71</v>
      </c>
      <c r="F35" s="84">
        <v>24.34</v>
      </c>
      <c r="G35" s="85">
        <v>1.64</v>
      </c>
      <c r="H35" s="85">
        <v>12.82</v>
      </c>
      <c r="I35" s="85">
        <v>8.91</v>
      </c>
      <c r="J35" s="84">
        <v>0</v>
      </c>
    </row>
    <row r="36" spans="1:10" ht="30" customHeight="1">
      <c r="A36" s="642"/>
      <c r="B36" s="86" t="s">
        <v>1009</v>
      </c>
      <c r="C36" s="82" t="s">
        <v>1011</v>
      </c>
      <c r="D36" s="75" t="s">
        <v>973</v>
      </c>
      <c r="E36" s="83">
        <v>122.95</v>
      </c>
      <c r="F36" s="84">
        <v>81.52</v>
      </c>
      <c r="G36" s="85">
        <v>8.1999999999999993</v>
      </c>
      <c r="H36" s="85">
        <v>33.229999999999997</v>
      </c>
      <c r="I36" s="85">
        <v>0</v>
      </c>
      <c r="J36" s="84">
        <v>0</v>
      </c>
    </row>
    <row r="37" spans="1:10" ht="30" customHeight="1">
      <c r="A37" s="642"/>
      <c r="B37" s="86" t="s">
        <v>1009</v>
      </c>
      <c r="C37" s="82" t="s">
        <v>1012</v>
      </c>
      <c r="D37" s="75" t="s">
        <v>973</v>
      </c>
      <c r="E37" s="83">
        <v>152.37</v>
      </c>
      <c r="F37" s="84">
        <v>137.80000000000001</v>
      </c>
      <c r="G37" s="85">
        <v>7.4</v>
      </c>
      <c r="H37" s="85">
        <v>7.17</v>
      </c>
      <c r="I37" s="85">
        <v>0</v>
      </c>
      <c r="J37" s="84">
        <v>0</v>
      </c>
    </row>
    <row r="38" spans="1:10" ht="30" customHeight="1">
      <c r="A38" s="642"/>
      <c r="B38" s="86" t="s">
        <v>1009</v>
      </c>
      <c r="C38" s="82" t="s">
        <v>1013</v>
      </c>
      <c r="D38" s="75" t="s">
        <v>985</v>
      </c>
      <c r="E38" s="83">
        <v>4.0999999999999996</v>
      </c>
      <c r="F38" s="83">
        <v>0</v>
      </c>
      <c r="G38" s="83">
        <v>0</v>
      </c>
      <c r="H38" s="83">
        <v>0</v>
      </c>
      <c r="I38" s="83">
        <v>0</v>
      </c>
      <c r="J38" s="84">
        <v>4.0999999999999996</v>
      </c>
    </row>
    <row r="39" spans="1:10" ht="30" customHeight="1">
      <c r="A39" s="642"/>
      <c r="B39" s="87" t="s">
        <v>1014</v>
      </c>
      <c r="C39" s="82" t="s">
        <v>1015</v>
      </c>
      <c r="D39" s="75" t="s">
        <v>985</v>
      </c>
      <c r="E39" s="83">
        <v>8.5</v>
      </c>
      <c r="F39" s="83">
        <v>0</v>
      </c>
      <c r="G39" s="83">
        <v>0</v>
      </c>
      <c r="H39" s="83">
        <v>0</v>
      </c>
      <c r="I39" s="83">
        <v>0</v>
      </c>
      <c r="J39" s="84">
        <v>8.5</v>
      </c>
    </row>
    <row r="40" spans="1:10" ht="30" customHeight="1">
      <c r="A40" s="642"/>
      <c r="B40" s="91" t="s">
        <v>1016</v>
      </c>
      <c r="C40" s="82" t="s">
        <v>1016</v>
      </c>
      <c r="D40" s="75" t="s">
        <v>985</v>
      </c>
      <c r="E40" s="83">
        <v>6.7</v>
      </c>
      <c r="F40" s="83">
        <v>0</v>
      </c>
      <c r="G40" s="83">
        <v>0</v>
      </c>
      <c r="H40" s="83">
        <v>0</v>
      </c>
      <c r="I40" s="83">
        <v>0</v>
      </c>
      <c r="J40" s="84">
        <v>6.7</v>
      </c>
    </row>
    <row r="41" spans="1:10" s="65" customFormat="1" ht="30" customHeight="1">
      <c r="A41" s="642" t="s">
        <v>1017</v>
      </c>
      <c r="B41" s="89" t="s">
        <v>1018</v>
      </c>
      <c r="C41" s="90" t="s">
        <v>1008</v>
      </c>
      <c r="D41" s="75"/>
      <c r="E41" s="78">
        <v>815.12</v>
      </c>
      <c r="F41" s="78">
        <v>525.41999999999996</v>
      </c>
      <c r="G41" s="78">
        <v>55.19</v>
      </c>
      <c r="H41" s="78">
        <v>105.13</v>
      </c>
      <c r="I41" s="78">
        <v>71.680000000000007</v>
      </c>
      <c r="J41" s="78">
        <v>57.7</v>
      </c>
    </row>
    <row r="42" spans="1:10" s="65" customFormat="1" ht="30" customHeight="1">
      <c r="A42" s="642"/>
      <c r="B42" s="81" t="s">
        <v>969</v>
      </c>
      <c r="C42" s="80" t="s">
        <v>970</v>
      </c>
      <c r="D42" s="75"/>
      <c r="E42" s="78">
        <v>762.42</v>
      </c>
      <c r="F42" s="78">
        <v>525.41999999999996</v>
      </c>
      <c r="G42" s="78">
        <v>55.19</v>
      </c>
      <c r="H42" s="78">
        <v>105.13</v>
      </c>
      <c r="I42" s="78">
        <v>71.680000000000007</v>
      </c>
      <c r="J42" s="78">
        <v>5</v>
      </c>
    </row>
    <row r="43" spans="1:10" ht="30" customHeight="1">
      <c r="A43" s="642"/>
      <c r="B43" s="86" t="s">
        <v>1019</v>
      </c>
      <c r="C43" s="82" t="s">
        <v>1020</v>
      </c>
      <c r="D43" s="75" t="s">
        <v>973</v>
      </c>
      <c r="E43" s="83">
        <v>119.34</v>
      </c>
      <c r="F43" s="84">
        <v>87.83</v>
      </c>
      <c r="G43" s="85">
        <v>6.99</v>
      </c>
      <c r="H43" s="85">
        <v>15.64</v>
      </c>
      <c r="I43" s="85">
        <v>8.8800000000000008</v>
      </c>
      <c r="J43" s="84">
        <v>0</v>
      </c>
    </row>
    <row r="44" spans="1:10" ht="30" customHeight="1">
      <c r="A44" s="642"/>
      <c r="B44" s="86" t="s">
        <v>1019</v>
      </c>
      <c r="C44" s="82" t="s">
        <v>1021</v>
      </c>
      <c r="D44" s="75" t="s">
        <v>973</v>
      </c>
      <c r="E44" s="83">
        <v>168.37</v>
      </c>
      <c r="F44" s="84">
        <v>73.39</v>
      </c>
      <c r="G44" s="85">
        <v>0</v>
      </c>
      <c r="H44" s="85">
        <v>40.18</v>
      </c>
      <c r="I44" s="85">
        <v>54.8</v>
      </c>
      <c r="J44" s="84">
        <v>0</v>
      </c>
    </row>
    <row r="45" spans="1:10" ht="30" customHeight="1">
      <c r="A45" s="642"/>
      <c r="B45" s="86" t="s">
        <v>1019</v>
      </c>
      <c r="C45" s="82" t="s">
        <v>1022</v>
      </c>
      <c r="D45" s="75" t="s">
        <v>977</v>
      </c>
      <c r="E45" s="83">
        <v>320.37</v>
      </c>
      <c r="F45" s="84">
        <v>231</v>
      </c>
      <c r="G45" s="85">
        <v>48.2</v>
      </c>
      <c r="H45" s="85">
        <v>34.97</v>
      </c>
      <c r="I45" s="85">
        <v>6.2</v>
      </c>
      <c r="J45" s="84">
        <v>0</v>
      </c>
    </row>
    <row r="46" spans="1:10" ht="30" customHeight="1">
      <c r="A46" s="642"/>
      <c r="B46" s="86" t="s">
        <v>1019</v>
      </c>
      <c r="C46" s="82" t="s">
        <v>1023</v>
      </c>
      <c r="D46" s="75" t="s">
        <v>973</v>
      </c>
      <c r="E46" s="83">
        <v>149.34</v>
      </c>
      <c r="F46" s="84">
        <v>133.19999999999999</v>
      </c>
      <c r="G46" s="85">
        <v>0</v>
      </c>
      <c r="H46" s="85">
        <v>14.34</v>
      </c>
      <c r="I46" s="85">
        <v>1.8</v>
      </c>
      <c r="J46" s="84">
        <v>0</v>
      </c>
    </row>
    <row r="47" spans="1:10" ht="30" customHeight="1">
      <c r="A47" s="642"/>
      <c r="B47" s="82" t="s">
        <v>1024</v>
      </c>
      <c r="C47" s="82" t="s">
        <v>1024</v>
      </c>
      <c r="D47" s="75" t="s">
        <v>985</v>
      </c>
      <c r="E47" s="83">
        <v>1</v>
      </c>
      <c r="F47" s="84">
        <v>0</v>
      </c>
      <c r="G47" s="84">
        <v>0</v>
      </c>
      <c r="H47" s="84">
        <v>0</v>
      </c>
      <c r="I47" s="84">
        <v>0</v>
      </c>
      <c r="J47" s="84">
        <v>1</v>
      </c>
    </row>
    <row r="48" spans="1:10" ht="30" customHeight="1">
      <c r="A48" s="642"/>
      <c r="B48" s="82" t="s">
        <v>1025</v>
      </c>
      <c r="C48" s="82" t="s">
        <v>1025</v>
      </c>
      <c r="D48" s="75" t="s">
        <v>985</v>
      </c>
      <c r="E48" s="83">
        <v>1</v>
      </c>
      <c r="F48" s="84">
        <v>0</v>
      </c>
      <c r="G48" s="84">
        <v>0</v>
      </c>
      <c r="H48" s="84">
        <v>0</v>
      </c>
      <c r="I48" s="84">
        <v>0</v>
      </c>
      <c r="J48" s="84">
        <v>1</v>
      </c>
    </row>
    <row r="49" spans="1:10" ht="30" customHeight="1">
      <c r="A49" s="642"/>
      <c r="B49" s="82" t="s">
        <v>1026</v>
      </c>
      <c r="C49" s="82" t="s">
        <v>1026</v>
      </c>
      <c r="D49" s="75" t="s">
        <v>985</v>
      </c>
      <c r="E49" s="83">
        <v>1</v>
      </c>
      <c r="F49" s="84">
        <v>0</v>
      </c>
      <c r="G49" s="84">
        <v>0</v>
      </c>
      <c r="H49" s="84">
        <v>0</v>
      </c>
      <c r="I49" s="84">
        <v>0</v>
      </c>
      <c r="J49" s="84">
        <v>1</v>
      </c>
    </row>
    <row r="50" spans="1:10" ht="30" customHeight="1">
      <c r="A50" s="642"/>
      <c r="B50" s="82" t="s">
        <v>1027</v>
      </c>
      <c r="C50" s="82" t="s">
        <v>1027</v>
      </c>
      <c r="D50" s="75" t="s">
        <v>985</v>
      </c>
      <c r="E50" s="83">
        <v>1</v>
      </c>
      <c r="F50" s="84">
        <v>0</v>
      </c>
      <c r="G50" s="84">
        <v>0</v>
      </c>
      <c r="H50" s="84">
        <v>0</v>
      </c>
      <c r="I50" s="84">
        <v>0</v>
      </c>
      <c r="J50" s="84">
        <v>1</v>
      </c>
    </row>
    <row r="51" spans="1:10" ht="30" customHeight="1">
      <c r="A51" s="642"/>
      <c r="B51" s="82" t="s">
        <v>1028</v>
      </c>
      <c r="C51" s="82" t="s">
        <v>1028</v>
      </c>
      <c r="D51" s="75" t="s">
        <v>985</v>
      </c>
      <c r="E51" s="83">
        <v>1</v>
      </c>
      <c r="F51" s="84">
        <v>0</v>
      </c>
      <c r="G51" s="84">
        <v>0</v>
      </c>
      <c r="H51" s="84">
        <v>0</v>
      </c>
      <c r="I51" s="84">
        <v>0</v>
      </c>
      <c r="J51" s="84">
        <v>1</v>
      </c>
    </row>
    <row r="52" spans="1:10" ht="30" customHeight="1">
      <c r="A52" s="642"/>
      <c r="B52" s="91" t="s">
        <v>1029</v>
      </c>
      <c r="C52" s="82" t="s">
        <v>1029</v>
      </c>
      <c r="D52" s="75" t="s">
        <v>985</v>
      </c>
      <c r="E52" s="83">
        <v>6.9</v>
      </c>
      <c r="F52" s="84">
        <v>0</v>
      </c>
      <c r="G52" s="84">
        <v>0</v>
      </c>
      <c r="H52" s="84">
        <v>0</v>
      </c>
      <c r="I52" s="84">
        <v>0</v>
      </c>
      <c r="J52" s="84">
        <v>6.9</v>
      </c>
    </row>
    <row r="53" spans="1:10" ht="30" customHeight="1">
      <c r="A53" s="642"/>
      <c r="B53" s="91" t="s">
        <v>1030</v>
      </c>
      <c r="C53" s="82" t="s">
        <v>1030</v>
      </c>
      <c r="D53" s="75" t="s">
        <v>985</v>
      </c>
      <c r="E53" s="83">
        <v>4.9000000000000004</v>
      </c>
      <c r="F53" s="84">
        <v>0</v>
      </c>
      <c r="G53" s="84">
        <v>0</v>
      </c>
      <c r="H53" s="84">
        <v>0</v>
      </c>
      <c r="I53" s="84">
        <v>0</v>
      </c>
      <c r="J53" s="84">
        <v>4.9000000000000004</v>
      </c>
    </row>
    <row r="54" spans="1:10" ht="30" customHeight="1">
      <c r="A54" s="642"/>
      <c r="B54" s="91" t="s">
        <v>1031</v>
      </c>
      <c r="C54" s="82" t="s">
        <v>1031</v>
      </c>
      <c r="D54" s="75" t="s">
        <v>985</v>
      </c>
      <c r="E54" s="83">
        <v>3.6</v>
      </c>
      <c r="F54" s="84">
        <v>0</v>
      </c>
      <c r="G54" s="84">
        <v>0</v>
      </c>
      <c r="H54" s="84">
        <v>0</v>
      </c>
      <c r="I54" s="84">
        <v>0</v>
      </c>
      <c r="J54" s="84">
        <v>3.6</v>
      </c>
    </row>
    <row r="55" spans="1:10" ht="30" customHeight="1">
      <c r="A55" s="642"/>
      <c r="B55" s="91" t="s">
        <v>1032</v>
      </c>
      <c r="C55" s="82" t="s">
        <v>1032</v>
      </c>
      <c r="D55" s="75" t="s">
        <v>985</v>
      </c>
      <c r="E55" s="83">
        <v>5.2</v>
      </c>
      <c r="F55" s="84">
        <v>0</v>
      </c>
      <c r="G55" s="84">
        <v>0</v>
      </c>
      <c r="H55" s="84">
        <v>0</v>
      </c>
      <c r="I55" s="84">
        <v>0</v>
      </c>
      <c r="J55" s="84">
        <v>5.2</v>
      </c>
    </row>
    <row r="56" spans="1:10" ht="30" customHeight="1">
      <c r="A56" s="642"/>
      <c r="B56" s="91" t="s">
        <v>1033</v>
      </c>
      <c r="C56" s="82" t="s">
        <v>1033</v>
      </c>
      <c r="D56" s="75" t="s">
        <v>985</v>
      </c>
      <c r="E56" s="83">
        <v>9.6999999999999993</v>
      </c>
      <c r="F56" s="84">
        <v>0</v>
      </c>
      <c r="G56" s="84">
        <v>0</v>
      </c>
      <c r="H56" s="84">
        <v>0</v>
      </c>
      <c r="I56" s="84">
        <v>0</v>
      </c>
      <c r="J56" s="84">
        <v>9.6999999999999993</v>
      </c>
    </row>
    <row r="57" spans="1:10" ht="30" customHeight="1">
      <c r="A57" s="642"/>
      <c r="B57" s="91" t="s">
        <v>1034</v>
      </c>
      <c r="C57" s="82" t="s">
        <v>1034</v>
      </c>
      <c r="D57" s="75" t="s">
        <v>985</v>
      </c>
      <c r="E57" s="83">
        <v>13.2</v>
      </c>
      <c r="F57" s="84">
        <v>0</v>
      </c>
      <c r="G57" s="84">
        <v>0</v>
      </c>
      <c r="H57" s="84">
        <v>0</v>
      </c>
      <c r="I57" s="84">
        <v>0</v>
      </c>
      <c r="J57" s="84">
        <v>13.2</v>
      </c>
    </row>
    <row r="58" spans="1:10" ht="30" customHeight="1">
      <c r="A58" s="642"/>
      <c r="B58" s="91" t="s">
        <v>1035</v>
      </c>
      <c r="C58" s="82" t="s">
        <v>1035</v>
      </c>
      <c r="D58" s="75" t="s">
        <v>985</v>
      </c>
      <c r="E58" s="83">
        <v>9.1999999999999993</v>
      </c>
      <c r="F58" s="84">
        <v>0</v>
      </c>
      <c r="G58" s="84">
        <v>0</v>
      </c>
      <c r="H58" s="84">
        <v>0</v>
      </c>
      <c r="I58" s="84">
        <v>0</v>
      </c>
      <c r="J58" s="84">
        <v>9.1999999999999993</v>
      </c>
    </row>
    <row r="59" spans="1:10" s="65" customFormat="1" ht="30" customHeight="1">
      <c r="A59" s="642" t="s">
        <v>1036</v>
      </c>
      <c r="B59" s="89" t="s">
        <v>1037</v>
      </c>
      <c r="C59" s="90" t="s">
        <v>1008</v>
      </c>
      <c r="D59" s="75"/>
      <c r="E59" s="78">
        <v>1787.48</v>
      </c>
      <c r="F59" s="78">
        <v>-31.93</v>
      </c>
      <c r="G59" s="78">
        <v>0</v>
      </c>
      <c r="H59" s="78">
        <v>445.05</v>
      </c>
      <c r="I59" s="78">
        <v>1261.76</v>
      </c>
      <c r="J59" s="78">
        <v>112.6</v>
      </c>
    </row>
    <row r="60" spans="1:10" s="65" customFormat="1" ht="30" customHeight="1">
      <c r="A60" s="642"/>
      <c r="B60" s="81" t="s">
        <v>969</v>
      </c>
      <c r="C60" s="80" t="s">
        <v>970</v>
      </c>
      <c r="D60" s="75"/>
      <c r="E60" s="78">
        <v>1681.48</v>
      </c>
      <c r="F60" s="78">
        <v>-31.93</v>
      </c>
      <c r="G60" s="78">
        <v>0</v>
      </c>
      <c r="H60" s="78">
        <v>445.05</v>
      </c>
      <c r="I60" s="78">
        <v>1261.76</v>
      </c>
      <c r="J60" s="78">
        <v>6.6</v>
      </c>
    </row>
    <row r="61" spans="1:10" ht="30" customHeight="1">
      <c r="A61" s="642"/>
      <c r="B61" s="86" t="s">
        <v>1038</v>
      </c>
      <c r="C61" s="82" t="s">
        <v>1039</v>
      </c>
      <c r="D61" s="75" t="s">
        <v>973</v>
      </c>
      <c r="E61" s="83">
        <v>1668.79</v>
      </c>
      <c r="F61" s="84">
        <v>-37.369999999999997</v>
      </c>
      <c r="G61" s="85">
        <v>0</v>
      </c>
      <c r="H61" s="85">
        <v>444.4</v>
      </c>
      <c r="I61" s="85">
        <v>1261.76</v>
      </c>
      <c r="J61" s="84">
        <v>0</v>
      </c>
    </row>
    <row r="62" spans="1:10" ht="30" customHeight="1">
      <c r="A62" s="642"/>
      <c r="B62" s="86" t="s">
        <v>1038</v>
      </c>
      <c r="C62" s="92" t="s">
        <v>1040</v>
      </c>
      <c r="D62" s="75" t="s">
        <v>977</v>
      </c>
      <c r="E62" s="83">
        <v>6.09</v>
      </c>
      <c r="F62" s="84">
        <v>5.44</v>
      </c>
      <c r="G62" s="85">
        <v>0</v>
      </c>
      <c r="H62" s="85">
        <v>0.65</v>
      </c>
      <c r="I62" s="85">
        <v>0</v>
      </c>
      <c r="J62" s="84">
        <v>0</v>
      </c>
    </row>
    <row r="63" spans="1:10" ht="30" customHeight="1">
      <c r="A63" s="642"/>
      <c r="B63" s="92" t="s">
        <v>1041</v>
      </c>
      <c r="C63" s="92" t="s">
        <v>1041</v>
      </c>
      <c r="D63" s="75" t="s">
        <v>985</v>
      </c>
      <c r="E63" s="83">
        <v>2.5</v>
      </c>
      <c r="F63" s="83">
        <v>0</v>
      </c>
      <c r="G63" s="83">
        <v>0</v>
      </c>
      <c r="H63" s="83">
        <v>0</v>
      </c>
      <c r="I63" s="83">
        <v>0</v>
      </c>
      <c r="J63" s="84">
        <v>2.5</v>
      </c>
    </row>
    <row r="64" spans="1:10" ht="30" customHeight="1">
      <c r="A64" s="642"/>
      <c r="B64" s="92" t="s">
        <v>1042</v>
      </c>
      <c r="C64" s="92" t="s">
        <v>1042</v>
      </c>
      <c r="D64" s="75" t="s">
        <v>985</v>
      </c>
      <c r="E64" s="83">
        <v>3.1</v>
      </c>
      <c r="F64" s="83">
        <v>0</v>
      </c>
      <c r="G64" s="83">
        <v>0</v>
      </c>
      <c r="H64" s="83">
        <v>0</v>
      </c>
      <c r="I64" s="83">
        <v>0</v>
      </c>
      <c r="J64" s="84">
        <v>3.1</v>
      </c>
    </row>
    <row r="65" spans="1:10" ht="30" customHeight="1">
      <c r="A65" s="642"/>
      <c r="B65" s="92" t="s">
        <v>1043</v>
      </c>
      <c r="C65" s="92" t="s">
        <v>1043</v>
      </c>
      <c r="D65" s="75" t="s">
        <v>985</v>
      </c>
      <c r="E65" s="83">
        <v>1</v>
      </c>
      <c r="F65" s="83">
        <v>0</v>
      </c>
      <c r="G65" s="83">
        <v>0</v>
      </c>
      <c r="H65" s="83">
        <v>0</v>
      </c>
      <c r="I65" s="83">
        <v>0</v>
      </c>
      <c r="J65" s="84">
        <v>1</v>
      </c>
    </row>
    <row r="66" spans="1:10" ht="30" customHeight="1">
      <c r="A66" s="642"/>
      <c r="B66" s="94" t="s">
        <v>1044</v>
      </c>
      <c r="C66" s="92" t="s">
        <v>1044</v>
      </c>
      <c r="D66" s="75" t="s">
        <v>985</v>
      </c>
      <c r="E66" s="83">
        <v>12.3</v>
      </c>
      <c r="F66" s="83">
        <v>0</v>
      </c>
      <c r="G66" s="83">
        <v>0</v>
      </c>
      <c r="H66" s="83">
        <v>0</v>
      </c>
      <c r="I66" s="83">
        <v>0</v>
      </c>
      <c r="J66" s="84">
        <v>12.3</v>
      </c>
    </row>
    <row r="67" spans="1:10" ht="30" customHeight="1">
      <c r="A67" s="642"/>
      <c r="B67" s="94" t="s">
        <v>1045</v>
      </c>
      <c r="C67" s="92" t="s">
        <v>1045</v>
      </c>
      <c r="D67" s="75" t="s">
        <v>985</v>
      </c>
      <c r="E67" s="83">
        <v>8.1</v>
      </c>
      <c r="F67" s="83">
        <v>0</v>
      </c>
      <c r="G67" s="83">
        <v>0</v>
      </c>
      <c r="H67" s="83">
        <v>0</v>
      </c>
      <c r="I67" s="83">
        <v>0</v>
      </c>
      <c r="J67" s="84">
        <v>8.1</v>
      </c>
    </row>
    <row r="68" spans="1:10" ht="30" customHeight="1">
      <c r="A68" s="642"/>
      <c r="B68" s="94" t="s">
        <v>1046</v>
      </c>
      <c r="C68" s="92" t="s">
        <v>1046</v>
      </c>
      <c r="D68" s="75" t="s">
        <v>985</v>
      </c>
      <c r="E68" s="83">
        <v>18.2</v>
      </c>
      <c r="F68" s="83">
        <v>0</v>
      </c>
      <c r="G68" s="83">
        <v>0</v>
      </c>
      <c r="H68" s="83">
        <v>0</v>
      </c>
      <c r="I68" s="83">
        <v>0</v>
      </c>
      <c r="J68" s="84">
        <v>18.2</v>
      </c>
    </row>
    <row r="69" spans="1:10" ht="30" customHeight="1">
      <c r="A69" s="642"/>
      <c r="B69" s="94" t="s">
        <v>1047</v>
      </c>
      <c r="C69" s="92" t="s">
        <v>1047</v>
      </c>
      <c r="D69" s="75" t="s">
        <v>985</v>
      </c>
      <c r="E69" s="83">
        <v>16.2</v>
      </c>
      <c r="F69" s="83">
        <v>0</v>
      </c>
      <c r="G69" s="83">
        <v>0</v>
      </c>
      <c r="H69" s="83">
        <v>0</v>
      </c>
      <c r="I69" s="83">
        <v>0</v>
      </c>
      <c r="J69" s="84">
        <v>16.2</v>
      </c>
    </row>
    <row r="70" spans="1:10" ht="30" customHeight="1">
      <c r="A70" s="642"/>
      <c r="B70" s="94" t="s">
        <v>1048</v>
      </c>
      <c r="C70" s="92" t="s">
        <v>1048</v>
      </c>
      <c r="D70" s="75" t="s">
        <v>985</v>
      </c>
      <c r="E70" s="83">
        <v>11.6</v>
      </c>
      <c r="F70" s="83">
        <v>0</v>
      </c>
      <c r="G70" s="83">
        <v>0</v>
      </c>
      <c r="H70" s="83">
        <v>0</v>
      </c>
      <c r="I70" s="83">
        <v>0</v>
      </c>
      <c r="J70" s="84">
        <v>11.6</v>
      </c>
    </row>
    <row r="71" spans="1:10" ht="30" customHeight="1">
      <c r="A71" s="642"/>
      <c r="B71" s="94" t="s">
        <v>1049</v>
      </c>
      <c r="C71" s="92" t="s">
        <v>1049</v>
      </c>
      <c r="D71" s="75" t="s">
        <v>985</v>
      </c>
      <c r="E71" s="83">
        <v>6.5</v>
      </c>
      <c r="F71" s="83">
        <v>0</v>
      </c>
      <c r="G71" s="83">
        <v>0</v>
      </c>
      <c r="H71" s="83">
        <v>0</v>
      </c>
      <c r="I71" s="83">
        <v>0</v>
      </c>
      <c r="J71" s="84">
        <v>6.5</v>
      </c>
    </row>
    <row r="72" spans="1:10" ht="30" customHeight="1">
      <c r="A72" s="642"/>
      <c r="B72" s="94" t="s">
        <v>1050</v>
      </c>
      <c r="C72" s="92" t="s">
        <v>1050</v>
      </c>
      <c r="D72" s="75" t="s">
        <v>985</v>
      </c>
      <c r="E72" s="83">
        <v>8.6</v>
      </c>
      <c r="F72" s="83">
        <v>0</v>
      </c>
      <c r="G72" s="83">
        <v>0</v>
      </c>
      <c r="H72" s="83">
        <v>0</v>
      </c>
      <c r="I72" s="83">
        <v>0</v>
      </c>
      <c r="J72" s="84">
        <v>8.6</v>
      </c>
    </row>
    <row r="73" spans="1:10" ht="30" customHeight="1">
      <c r="A73" s="642"/>
      <c r="B73" s="94" t="s">
        <v>1051</v>
      </c>
      <c r="C73" s="92" t="s">
        <v>1052</v>
      </c>
      <c r="D73" s="75" t="s">
        <v>985</v>
      </c>
      <c r="E73" s="83">
        <v>10.5</v>
      </c>
      <c r="F73" s="83">
        <v>0</v>
      </c>
      <c r="G73" s="83">
        <v>0</v>
      </c>
      <c r="H73" s="83">
        <v>0</v>
      </c>
      <c r="I73" s="83">
        <v>0</v>
      </c>
      <c r="J73" s="84">
        <v>10.5</v>
      </c>
    </row>
    <row r="74" spans="1:10" ht="30" customHeight="1">
      <c r="A74" s="642"/>
      <c r="B74" s="94" t="s">
        <v>1053</v>
      </c>
      <c r="C74" s="92" t="s">
        <v>1053</v>
      </c>
      <c r="D74" s="75" t="s">
        <v>985</v>
      </c>
      <c r="E74" s="83">
        <v>14</v>
      </c>
      <c r="F74" s="83">
        <v>0</v>
      </c>
      <c r="G74" s="83">
        <v>0</v>
      </c>
      <c r="H74" s="83">
        <v>0</v>
      </c>
      <c r="I74" s="83">
        <v>0</v>
      </c>
      <c r="J74" s="84">
        <v>14</v>
      </c>
    </row>
    <row r="75" spans="1:10" s="65" customFormat="1" ht="30" customHeight="1">
      <c r="A75" s="642" t="s">
        <v>1054</v>
      </c>
      <c r="B75" s="89" t="s">
        <v>1055</v>
      </c>
      <c r="C75" s="90" t="s">
        <v>1008</v>
      </c>
      <c r="D75" s="75"/>
      <c r="E75" s="78">
        <v>806.43</v>
      </c>
      <c r="F75" s="78">
        <v>181.57</v>
      </c>
      <c r="G75" s="78">
        <v>2.44</v>
      </c>
      <c r="H75" s="78">
        <v>165.94</v>
      </c>
      <c r="I75" s="78">
        <v>355.68</v>
      </c>
      <c r="J75" s="78">
        <v>100.8</v>
      </c>
    </row>
    <row r="76" spans="1:10" s="65" customFormat="1" ht="30" customHeight="1">
      <c r="A76" s="642"/>
      <c r="B76" s="81" t="s">
        <v>969</v>
      </c>
      <c r="C76" s="80" t="s">
        <v>970</v>
      </c>
      <c r="D76" s="75"/>
      <c r="E76" s="78">
        <v>715.23</v>
      </c>
      <c r="F76" s="78">
        <v>181.57</v>
      </c>
      <c r="G76" s="78">
        <v>2.44</v>
      </c>
      <c r="H76" s="78">
        <v>165.94</v>
      </c>
      <c r="I76" s="78">
        <v>355.68</v>
      </c>
      <c r="J76" s="78">
        <v>9.6</v>
      </c>
    </row>
    <row r="77" spans="1:10" ht="30" customHeight="1">
      <c r="A77" s="642"/>
      <c r="B77" s="86" t="s">
        <v>1056</v>
      </c>
      <c r="C77" s="82" t="s">
        <v>1057</v>
      </c>
      <c r="D77" s="75" t="s">
        <v>973</v>
      </c>
      <c r="E77" s="83">
        <v>161.65</v>
      </c>
      <c r="F77" s="84">
        <v>129.72999999999999</v>
      </c>
      <c r="G77" s="85">
        <v>0.92</v>
      </c>
      <c r="H77" s="85">
        <v>24.76</v>
      </c>
      <c r="I77" s="85">
        <v>6.24</v>
      </c>
      <c r="J77" s="84">
        <v>0</v>
      </c>
    </row>
    <row r="78" spans="1:10" ht="30" customHeight="1">
      <c r="A78" s="642"/>
      <c r="B78" s="86" t="s">
        <v>1056</v>
      </c>
      <c r="C78" s="82" t="s">
        <v>1058</v>
      </c>
      <c r="D78" s="75" t="s">
        <v>973</v>
      </c>
      <c r="E78" s="83">
        <v>543.98</v>
      </c>
      <c r="F78" s="84">
        <v>51.84</v>
      </c>
      <c r="G78" s="85">
        <v>1.52</v>
      </c>
      <c r="H78" s="85">
        <v>141.18</v>
      </c>
      <c r="I78" s="85">
        <v>349.44</v>
      </c>
      <c r="J78" s="84">
        <v>0</v>
      </c>
    </row>
    <row r="79" spans="1:10" ht="30" customHeight="1">
      <c r="A79" s="642"/>
      <c r="B79" s="86" t="s">
        <v>1059</v>
      </c>
      <c r="C79" s="82" t="s">
        <v>1060</v>
      </c>
      <c r="D79" s="75" t="s">
        <v>985</v>
      </c>
      <c r="E79" s="83">
        <v>1.3</v>
      </c>
      <c r="F79" s="83">
        <v>0</v>
      </c>
      <c r="G79" s="83">
        <v>0</v>
      </c>
      <c r="H79" s="83">
        <v>0</v>
      </c>
      <c r="I79" s="83">
        <v>0</v>
      </c>
      <c r="J79" s="84">
        <v>1.3</v>
      </c>
    </row>
    <row r="80" spans="1:10" ht="30" customHeight="1">
      <c r="A80" s="642"/>
      <c r="B80" s="82" t="s">
        <v>1061</v>
      </c>
      <c r="C80" s="82" t="s">
        <v>1061</v>
      </c>
      <c r="D80" s="75" t="s">
        <v>985</v>
      </c>
      <c r="E80" s="83">
        <v>3.7</v>
      </c>
      <c r="F80" s="83">
        <v>0</v>
      </c>
      <c r="G80" s="83">
        <v>0</v>
      </c>
      <c r="H80" s="83">
        <v>0</v>
      </c>
      <c r="I80" s="83">
        <v>0</v>
      </c>
      <c r="J80" s="84">
        <v>3.7</v>
      </c>
    </row>
    <row r="81" spans="1:10" ht="30" customHeight="1">
      <c r="A81" s="642"/>
      <c r="B81" s="82" t="s">
        <v>1062</v>
      </c>
      <c r="C81" s="82" t="s">
        <v>1062</v>
      </c>
      <c r="D81" s="75" t="s">
        <v>985</v>
      </c>
      <c r="E81" s="83">
        <v>1.3</v>
      </c>
      <c r="F81" s="83">
        <v>0</v>
      </c>
      <c r="G81" s="83">
        <v>0</v>
      </c>
      <c r="H81" s="83">
        <v>0</v>
      </c>
      <c r="I81" s="83">
        <v>0</v>
      </c>
      <c r="J81" s="84">
        <v>1.3</v>
      </c>
    </row>
    <row r="82" spans="1:10" ht="30" customHeight="1">
      <c r="A82" s="642"/>
      <c r="B82" s="82" t="s">
        <v>1063</v>
      </c>
      <c r="C82" s="82" t="s">
        <v>1063</v>
      </c>
      <c r="D82" s="75" t="s">
        <v>985</v>
      </c>
      <c r="E82" s="83">
        <v>1</v>
      </c>
      <c r="F82" s="83">
        <v>0</v>
      </c>
      <c r="G82" s="83">
        <v>0</v>
      </c>
      <c r="H82" s="83">
        <v>0</v>
      </c>
      <c r="I82" s="83">
        <v>0</v>
      </c>
      <c r="J82" s="84">
        <v>1</v>
      </c>
    </row>
    <row r="83" spans="1:10" ht="30" customHeight="1">
      <c r="A83" s="642"/>
      <c r="B83" s="82" t="s">
        <v>1064</v>
      </c>
      <c r="C83" s="82" t="s">
        <v>1064</v>
      </c>
      <c r="D83" s="75" t="s">
        <v>985</v>
      </c>
      <c r="E83" s="83">
        <v>2.2999999999999998</v>
      </c>
      <c r="F83" s="83">
        <v>0</v>
      </c>
      <c r="G83" s="83">
        <v>0</v>
      </c>
      <c r="H83" s="83">
        <v>0</v>
      </c>
      <c r="I83" s="83">
        <v>0</v>
      </c>
      <c r="J83" s="84">
        <v>2.2999999999999998</v>
      </c>
    </row>
    <row r="84" spans="1:10" ht="30" customHeight="1">
      <c r="A84" s="642"/>
      <c r="B84" s="91" t="s">
        <v>1065</v>
      </c>
      <c r="C84" s="82" t="s">
        <v>1065</v>
      </c>
      <c r="D84" s="75" t="s">
        <v>985</v>
      </c>
      <c r="E84" s="83">
        <v>13.5</v>
      </c>
      <c r="F84" s="83">
        <v>0</v>
      </c>
      <c r="G84" s="83">
        <v>0</v>
      </c>
      <c r="H84" s="83">
        <v>0</v>
      </c>
      <c r="I84" s="83">
        <v>0</v>
      </c>
      <c r="J84" s="84">
        <v>13.5</v>
      </c>
    </row>
    <row r="85" spans="1:10" ht="30" customHeight="1">
      <c r="A85" s="642"/>
      <c r="B85" s="91" t="s">
        <v>1066</v>
      </c>
      <c r="C85" s="82" t="s">
        <v>1066</v>
      </c>
      <c r="D85" s="75" t="s">
        <v>985</v>
      </c>
      <c r="E85" s="83">
        <v>6.7</v>
      </c>
      <c r="F85" s="83">
        <v>0</v>
      </c>
      <c r="G85" s="83">
        <v>0</v>
      </c>
      <c r="H85" s="83">
        <v>0</v>
      </c>
      <c r="I85" s="83">
        <v>0</v>
      </c>
      <c r="J85" s="84">
        <v>6.7</v>
      </c>
    </row>
    <row r="86" spans="1:10" ht="30" customHeight="1">
      <c r="A86" s="642"/>
      <c r="B86" s="91" t="s">
        <v>1067</v>
      </c>
      <c r="C86" s="82" t="s">
        <v>1067</v>
      </c>
      <c r="D86" s="75" t="s">
        <v>985</v>
      </c>
      <c r="E86" s="83">
        <v>9.4</v>
      </c>
      <c r="F86" s="83">
        <v>0</v>
      </c>
      <c r="G86" s="83">
        <v>0</v>
      </c>
      <c r="H86" s="83">
        <v>0</v>
      </c>
      <c r="I86" s="83">
        <v>0</v>
      </c>
      <c r="J86" s="84">
        <v>9.4</v>
      </c>
    </row>
    <row r="87" spans="1:10" ht="30" customHeight="1">
      <c r="A87" s="642"/>
      <c r="B87" s="91" t="s">
        <v>1068</v>
      </c>
      <c r="C87" s="82" t="s">
        <v>1068</v>
      </c>
      <c r="D87" s="75" t="s">
        <v>985</v>
      </c>
      <c r="E87" s="83">
        <v>43.8</v>
      </c>
      <c r="F87" s="83">
        <v>0</v>
      </c>
      <c r="G87" s="83">
        <v>0</v>
      </c>
      <c r="H87" s="83">
        <v>0</v>
      </c>
      <c r="I87" s="83">
        <v>0</v>
      </c>
      <c r="J87" s="84">
        <v>43.8</v>
      </c>
    </row>
    <row r="88" spans="1:10" ht="30" customHeight="1">
      <c r="A88" s="642"/>
      <c r="B88" s="91" t="s">
        <v>1069</v>
      </c>
      <c r="C88" s="82" t="s">
        <v>1069</v>
      </c>
      <c r="D88" s="75" t="s">
        <v>985</v>
      </c>
      <c r="E88" s="83">
        <v>8.4</v>
      </c>
      <c r="F88" s="83">
        <v>0</v>
      </c>
      <c r="G88" s="83">
        <v>0</v>
      </c>
      <c r="H88" s="83">
        <v>0</v>
      </c>
      <c r="I88" s="83">
        <v>0</v>
      </c>
      <c r="J88" s="84">
        <v>8.4</v>
      </c>
    </row>
    <row r="89" spans="1:10" ht="30" customHeight="1">
      <c r="A89" s="642"/>
      <c r="B89" s="91" t="s">
        <v>1070</v>
      </c>
      <c r="C89" s="82" t="s">
        <v>1070</v>
      </c>
      <c r="D89" s="75" t="s">
        <v>985</v>
      </c>
      <c r="E89" s="83">
        <v>9.4</v>
      </c>
      <c r="F89" s="83">
        <v>0</v>
      </c>
      <c r="G89" s="83">
        <v>0</v>
      </c>
      <c r="H89" s="83">
        <v>0</v>
      </c>
      <c r="I89" s="83">
        <v>0</v>
      </c>
      <c r="J89" s="84">
        <v>9.4</v>
      </c>
    </row>
    <row r="90" spans="1:10" s="65" customFormat="1" ht="30" customHeight="1">
      <c r="A90" s="642" t="s">
        <v>1071</v>
      </c>
      <c r="B90" s="89" t="s">
        <v>1072</v>
      </c>
      <c r="C90" s="90" t="s">
        <v>1008</v>
      </c>
      <c r="D90" s="75"/>
      <c r="E90" s="78">
        <v>604.80999999999995</v>
      </c>
      <c r="F90" s="78">
        <v>357.11</v>
      </c>
      <c r="G90" s="78">
        <v>11.12</v>
      </c>
      <c r="H90" s="78">
        <v>192.87</v>
      </c>
      <c r="I90" s="78">
        <v>10.41</v>
      </c>
      <c r="J90" s="78">
        <v>33.299999999999997</v>
      </c>
    </row>
    <row r="91" spans="1:10" s="65" customFormat="1" ht="30" customHeight="1">
      <c r="A91" s="642"/>
      <c r="B91" s="81" t="s">
        <v>969</v>
      </c>
      <c r="C91" s="80" t="s">
        <v>970</v>
      </c>
      <c r="D91" s="75"/>
      <c r="E91" s="78">
        <v>581.30999999999995</v>
      </c>
      <c r="F91" s="78">
        <v>357.11</v>
      </c>
      <c r="G91" s="78">
        <v>11.12</v>
      </c>
      <c r="H91" s="78">
        <v>192.87</v>
      </c>
      <c r="I91" s="78">
        <v>10.41</v>
      </c>
      <c r="J91" s="78">
        <v>9.8000000000000007</v>
      </c>
    </row>
    <row r="92" spans="1:10" ht="30" customHeight="1">
      <c r="A92" s="642"/>
      <c r="B92" s="86" t="s">
        <v>1073</v>
      </c>
      <c r="C92" s="82" t="s">
        <v>1074</v>
      </c>
      <c r="D92" s="75" t="s">
        <v>973</v>
      </c>
      <c r="E92" s="83">
        <v>235</v>
      </c>
      <c r="F92" s="84">
        <v>67.849999999999994</v>
      </c>
      <c r="G92" s="85">
        <v>11.12</v>
      </c>
      <c r="H92" s="85">
        <v>149.22</v>
      </c>
      <c r="I92" s="85">
        <v>6.81</v>
      </c>
      <c r="J92" s="84">
        <v>0</v>
      </c>
    </row>
    <row r="93" spans="1:10" ht="30" customHeight="1">
      <c r="A93" s="642"/>
      <c r="B93" s="86" t="s">
        <v>1073</v>
      </c>
      <c r="C93" s="82" t="s">
        <v>1075</v>
      </c>
      <c r="D93" s="75" t="s">
        <v>977</v>
      </c>
      <c r="E93" s="83">
        <v>113.56</v>
      </c>
      <c r="F93" s="84">
        <v>91.78</v>
      </c>
      <c r="G93" s="85">
        <v>0</v>
      </c>
      <c r="H93" s="85">
        <v>19.98</v>
      </c>
      <c r="I93" s="85">
        <v>1.8</v>
      </c>
      <c r="J93" s="84">
        <v>0</v>
      </c>
    </row>
    <row r="94" spans="1:10" ht="30" customHeight="1">
      <c r="A94" s="642"/>
      <c r="B94" s="86" t="s">
        <v>1073</v>
      </c>
      <c r="C94" s="82" t="s">
        <v>1076</v>
      </c>
      <c r="D94" s="75" t="s">
        <v>973</v>
      </c>
      <c r="E94" s="83">
        <v>201.76</v>
      </c>
      <c r="F94" s="84">
        <v>179.98</v>
      </c>
      <c r="G94" s="85">
        <v>0</v>
      </c>
      <c r="H94" s="85">
        <v>19.98</v>
      </c>
      <c r="I94" s="85">
        <v>1.8</v>
      </c>
      <c r="J94" s="84">
        <v>0</v>
      </c>
    </row>
    <row r="95" spans="1:10" ht="30" customHeight="1">
      <c r="A95" s="642"/>
      <c r="B95" s="86" t="s">
        <v>1073</v>
      </c>
      <c r="C95" s="82" t="s">
        <v>1077</v>
      </c>
      <c r="D95" s="75" t="s">
        <v>977</v>
      </c>
      <c r="E95" s="83">
        <v>21.19</v>
      </c>
      <c r="F95" s="84">
        <v>17.5</v>
      </c>
      <c r="G95" s="85">
        <v>0</v>
      </c>
      <c r="H95" s="85">
        <v>3.69</v>
      </c>
      <c r="I95" s="85">
        <v>0</v>
      </c>
      <c r="J95" s="84">
        <v>0</v>
      </c>
    </row>
    <row r="96" spans="1:10" ht="30" customHeight="1">
      <c r="A96" s="642"/>
      <c r="B96" s="86" t="s">
        <v>1073</v>
      </c>
      <c r="C96" s="82" t="s">
        <v>1060</v>
      </c>
      <c r="D96" s="75" t="s">
        <v>985</v>
      </c>
      <c r="E96" s="83">
        <v>1</v>
      </c>
      <c r="F96" s="83">
        <v>0</v>
      </c>
      <c r="G96" s="83">
        <v>0</v>
      </c>
      <c r="H96" s="83">
        <v>0</v>
      </c>
      <c r="I96" s="83">
        <v>0</v>
      </c>
      <c r="J96" s="84">
        <v>1</v>
      </c>
    </row>
    <row r="97" spans="1:10" ht="30" customHeight="1">
      <c r="A97" s="642"/>
      <c r="B97" s="86" t="s">
        <v>1078</v>
      </c>
      <c r="C97" s="82" t="s">
        <v>1079</v>
      </c>
      <c r="D97" s="75" t="s">
        <v>985</v>
      </c>
      <c r="E97" s="83">
        <v>1</v>
      </c>
      <c r="F97" s="83">
        <v>0</v>
      </c>
      <c r="G97" s="83">
        <v>0</v>
      </c>
      <c r="H97" s="83">
        <v>0</v>
      </c>
      <c r="I97" s="83">
        <v>0</v>
      </c>
      <c r="J97" s="84">
        <v>1</v>
      </c>
    </row>
    <row r="98" spans="1:10" ht="30" customHeight="1">
      <c r="A98" s="642"/>
      <c r="B98" s="86" t="s">
        <v>1080</v>
      </c>
      <c r="C98" s="82" t="s">
        <v>1081</v>
      </c>
      <c r="D98" s="75" t="s">
        <v>985</v>
      </c>
      <c r="E98" s="83">
        <v>1</v>
      </c>
      <c r="F98" s="83">
        <v>0</v>
      </c>
      <c r="G98" s="83">
        <v>0</v>
      </c>
      <c r="H98" s="83">
        <v>0</v>
      </c>
      <c r="I98" s="83">
        <v>0</v>
      </c>
      <c r="J98" s="84">
        <v>1</v>
      </c>
    </row>
    <row r="99" spans="1:10" ht="30" customHeight="1">
      <c r="A99" s="642"/>
      <c r="B99" s="82" t="s">
        <v>1082</v>
      </c>
      <c r="C99" s="82" t="s">
        <v>1082</v>
      </c>
      <c r="D99" s="75" t="s">
        <v>985</v>
      </c>
      <c r="E99" s="83">
        <v>1.9</v>
      </c>
      <c r="F99" s="83">
        <v>0</v>
      </c>
      <c r="G99" s="83">
        <v>0</v>
      </c>
      <c r="H99" s="83">
        <v>0</v>
      </c>
      <c r="I99" s="83">
        <v>0</v>
      </c>
      <c r="J99" s="84">
        <v>1.9</v>
      </c>
    </row>
    <row r="100" spans="1:10" ht="30" customHeight="1">
      <c r="A100" s="642"/>
      <c r="B100" s="82" t="s">
        <v>1083</v>
      </c>
      <c r="C100" s="82" t="s">
        <v>1083</v>
      </c>
      <c r="D100" s="75" t="s">
        <v>985</v>
      </c>
      <c r="E100" s="83">
        <v>4.9000000000000004</v>
      </c>
      <c r="F100" s="83">
        <v>0</v>
      </c>
      <c r="G100" s="83">
        <v>0</v>
      </c>
      <c r="H100" s="83">
        <v>0</v>
      </c>
      <c r="I100" s="83">
        <v>0</v>
      </c>
      <c r="J100" s="84">
        <v>4.9000000000000004</v>
      </c>
    </row>
    <row r="101" spans="1:10" ht="30" customHeight="1">
      <c r="A101" s="642"/>
      <c r="B101" s="91" t="s">
        <v>1084</v>
      </c>
      <c r="C101" s="82" t="s">
        <v>1084</v>
      </c>
      <c r="D101" s="75" t="s">
        <v>985</v>
      </c>
      <c r="E101" s="83">
        <v>2</v>
      </c>
      <c r="F101" s="83">
        <v>0</v>
      </c>
      <c r="G101" s="83">
        <v>0</v>
      </c>
      <c r="H101" s="83">
        <v>0</v>
      </c>
      <c r="I101" s="83">
        <v>0</v>
      </c>
      <c r="J101" s="84">
        <v>2</v>
      </c>
    </row>
    <row r="102" spans="1:10" ht="30" customHeight="1">
      <c r="A102" s="642"/>
      <c r="B102" s="91" t="s">
        <v>1085</v>
      </c>
      <c r="C102" s="82" t="s">
        <v>1085</v>
      </c>
      <c r="D102" s="75" t="s">
        <v>985</v>
      </c>
      <c r="E102" s="83">
        <v>7.4</v>
      </c>
      <c r="F102" s="83">
        <v>0</v>
      </c>
      <c r="G102" s="83">
        <v>0</v>
      </c>
      <c r="H102" s="83">
        <v>0</v>
      </c>
      <c r="I102" s="83">
        <v>0</v>
      </c>
      <c r="J102" s="84">
        <v>7.4</v>
      </c>
    </row>
    <row r="103" spans="1:10" ht="30" customHeight="1">
      <c r="A103" s="642"/>
      <c r="B103" s="91" t="s">
        <v>1086</v>
      </c>
      <c r="C103" s="82" t="s">
        <v>1086</v>
      </c>
      <c r="D103" s="75" t="s">
        <v>985</v>
      </c>
      <c r="E103" s="83">
        <v>4</v>
      </c>
      <c r="F103" s="83">
        <v>0</v>
      </c>
      <c r="G103" s="83">
        <v>0</v>
      </c>
      <c r="H103" s="83">
        <v>0</v>
      </c>
      <c r="I103" s="83">
        <v>0</v>
      </c>
      <c r="J103" s="84">
        <v>4</v>
      </c>
    </row>
    <row r="104" spans="1:10" ht="30" customHeight="1">
      <c r="A104" s="642"/>
      <c r="B104" s="91" t="s">
        <v>1087</v>
      </c>
      <c r="C104" s="82" t="s">
        <v>1087</v>
      </c>
      <c r="D104" s="75" t="s">
        <v>985</v>
      </c>
      <c r="E104" s="83">
        <v>1.5</v>
      </c>
      <c r="F104" s="83">
        <v>0</v>
      </c>
      <c r="G104" s="83">
        <v>0</v>
      </c>
      <c r="H104" s="83">
        <v>0</v>
      </c>
      <c r="I104" s="83">
        <v>0</v>
      </c>
      <c r="J104" s="84">
        <v>1.5</v>
      </c>
    </row>
    <row r="105" spans="1:10" ht="30" customHeight="1">
      <c r="A105" s="642"/>
      <c r="B105" s="91" t="s">
        <v>1088</v>
      </c>
      <c r="C105" s="82" t="s">
        <v>1088</v>
      </c>
      <c r="D105" s="75" t="s">
        <v>985</v>
      </c>
      <c r="E105" s="83">
        <v>4.0999999999999996</v>
      </c>
      <c r="F105" s="83">
        <v>0</v>
      </c>
      <c r="G105" s="83">
        <v>0</v>
      </c>
      <c r="H105" s="83">
        <v>0</v>
      </c>
      <c r="I105" s="83">
        <v>0</v>
      </c>
      <c r="J105" s="84">
        <v>4.0999999999999996</v>
      </c>
    </row>
    <row r="106" spans="1:10" ht="30" customHeight="1">
      <c r="A106" s="642"/>
      <c r="B106" s="91" t="s">
        <v>1089</v>
      </c>
      <c r="C106" s="82" t="s">
        <v>1089</v>
      </c>
      <c r="D106" s="75" t="s">
        <v>985</v>
      </c>
      <c r="E106" s="83">
        <v>3.3</v>
      </c>
      <c r="F106" s="83">
        <v>0</v>
      </c>
      <c r="G106" s="83">
        <v>0</v>
      </c>
      <c r="H106" s="83">
        <v>0</v>
      </c>
      <c r="I106" s="83">
        <v>0</v>
      </c>
      <c r="J106" s="84">
        <v>3.3</v>
      </c>
    </row>
    <row r="107" spans="1:10" ht="30" customHeight="1">
      <c r="A107" s="642"/>
      <c r="B107" s="91" t="s">
        <v>1090</v>
      </c>
      <c r="C107" s="82" t="s">
        <v>1090</v>
      </c>
      <c r="D107" s="75" t="s">
        <v>985</v>
      </c>
      <c r="E107" s="83">
        <v>1.2</v>
      </c>
      <c r="F107" s="83">
        <v>0</v>
      </c>
      <c r="G107" s="83">
        <v>0</v>
      </c>
      <c r="H107" s="83">
        <v>0</v>
      </c>
      <c r="I107" s="83">
        <v>0</v>
      </c>
      <c r="J107" s="84">
        <v>1.2</v>
      </c>
    </row>
    <row r="108" spans="1:10" ht="30" customHeight="1">
      <c r="A108" s="642" t="s">
        <v>1091</v>
      </c>
      <c r="B108" s="89" t="s">
        <v>1092</v>
      </c>
      <c r="C108" s="90" t="s">
        <v>1008</v>
      </c>
      <c r="D108" s="75"/>
      <c r="E108" s="95">
        <v>25.4</v>
      </c>
      <c r="F108" s="95">
        <v>0</v>
      </c>
      <c r="G108" s="95">
        <v>0</v>
      </c>
      <c r="H108" s="95">
        <v>0</v>
      </c>
      <c r="I108" s="95">
        <v>0</v>
      </c>
      <c r="J108" s="95">
        <v>25.4</v>
      </c>
    </row>
    <row r="109" spans="1:10" ht="30" customHeight="1">
      <c r="A109" s="642"/>
      <c r="B109" s="81" t="s">
        <v>969</v>
      </c>
      <c r="C109" s="80" t="s">
        <v>970</v>
      </c>
      <c r="D109" s="75"/>
      <c r="E109" s="95">
        <v>5.0999999999999996</v>
      </c>
      <c r="F109" s="95">
        <v>0</v>
      </c>
      <c r="G109" s="95">
        <v>0</v>
      </c>
      <c r="H109" s="95">
        <v>0</v>
      </c>
      <c r="I109" s="95">
        <v>0</v>
      </c>
      <c r="J109" s="95">
        <v>5.0999999999999996</v>
      </c>
    </row>
    <row r="110" spans="1:10" ht="30" customHeight="1">
      <c r="A110" s="642"/>
      <c r="B110" s="82" t="s">
        <v>1093</v>
      </c>
      <c r="C110" s="82" t="s">
        <v>1093</v>
      </c>
      <c r="D110" s="75" t="s">
        <v>985</v>
      </c>
      <c r="E110" s="83">
        <v>5.0999999999999996</v>
      </c>
      <c r="F110" s="83">
        <v>0</v>
      </c>
      <c r="G110" s="83">
        <v>0</v>
      </c>
      <c r="H110" s="83">
        <v>0</v>
      </c>
      <c r="I110" s="83">
        <v>0</v>
      </c>
      <c r="J110" s="84">
        <v>5.0999999999999996</v>
      </c>
    </row>
    <row r="111" spans="1:10" ht="30" customHeight="1">
      <c r="A111" s="642"/>
      <c r="B111" s="91" t="s">
        <v>1094</v>
      </c>
      <c r="C111" s="82" t="s">
        <v>1094</v>
      </c>
      <c r="D111" s="75" t="s">
        <v>985</v>
      </c>
      <c r="E111" s="83">
        <v>9</v>
      </c>
      <c r="F111" s="83">
        <v>0</v>
      </c>
      <c r="G111" s="83">
        <v>0</v>
      </c>
      <c r="H111" s="83">
        <v>0</v>
      </c>
      <c r="I111" s="83">
        <v>0</v>
      </c>
      <c r="J111" s="84">
        <v>9</v>
      </c>
    </row>
    <row r="112" spans="1:10" ht="30" customHeight="1">
      <c r="A112" s="642"/>
      <c r="B112" s="91" t="s">
        <v>1095</v>
      </c>
      <c r="C112" s="82" t="s">
        <v>1095</v>
      </c>
      <c r="D112" s="75" t="s">
        <v>985</v>
      </c>
      <c r="E112" s="83">
        <v>11.3</v>
      </c>
      <c r="F112" s="83">
        <v>0</v>
      </c>
      <c r="G112" s="83">
        <v>0</v>
      </c>
      <c r="H112" s="83">
        <v>0</v>
      </c>
      <c r="I112" s="83">
        <v>0</v>
      </c>
      <c r="J112" s="84">
        <v>11.3</v>
      </c>
    </row>
    <row r="113" spans="1:10" s="65" customFormat="1" ht="30" customHeight="1">
      <c r="A113" s="642" t="s">
        <v>1096</v>
      </c>
      <c r="B113" s="89" t="s">
        <v>1097</v>
      </c>
      <c r="C113" s="90" t="s">
        <v>1008</v>
      </c>
      <c r="D113" s="75"/>
      <c r="E113" s="78">
        <v>737.2</v>
      </c>
      <c r="F113" s="78">
        <v>164.98</v>
      </c>
      <c r="G113" s="78">
        <v>2.73</v>
      </c>
      <c r="H113" s="78">
        <v>175.94</v>
      </c>
      <c r="I113" s="78">
        <v>354.85</v>
      </c>
      <c r="J113" s="78">
        <v>38.700000000000003</v>
      </c>
    </row>
    <row r="114" spans="1:10" s="65" customFormat="1" ht="30" customHeight="1">
      <c r="A114" s="642"/>
      <c r="B114" s="81" t="s">
        <v>969</v>
      </c>
      <c r="C114" s="80" t="s">
        <v>970</v>
      </c>
      <c r="D114" s="75"/>
      <c r="E114" s="78">
        <v>707.8</v>
      </c>
      <c r="F114" s="78">
        <v>164.98</v>
      </c>
      <c r="G114" s="78">
        <v>2.73</v>
      </c>
      <c r="H114" s="78">
        <v>175.94</v>
      </c>
      <c r="I114" s="78">
        <v>354.85</v>
      </c>
      <c r="J114" s="78">
        <v>9.3000000000000007</v>
      </c>
    </row>
    <row r="115" spans="1:10" ht="30" customHeight="1">
      <c r="A115" s="642"/>
      <c r="B115" s="86" t="s">
        <v>1098</v>
      </c>
      <c r="C115" s="82" t="s">
        <v>1099</v>
      </c>
      <c r="D115" s="75" t="s">
        <v>977</v>
      </c>
      <c r="E115" s="83">
        <v>35.46</v>
      </c>
      <c r="F115" s="84">
        <v>25.66</v>
      </c>
      <c r="G115" s="85">
        <v>2.73</v>
      </c>
      <c r="H115" s="85">
        <v>6.52</v>
      </c>
      <c r="I115" s="85">
        <v>0.55000000000000004</v>
      </c>
      <c r="J115" s="84">
        <v>0</v>
      </c>
    </row>
    <row r="116" spans="1:10" ht="30" customHeight="1">
      <c r="A116" s="642"/>
      <c r="B116" s="86" t="s">
        <v>1098</v>
      </c>
      <c r="C116" s="82" t="s">
        <v>1100</v>
      </c>
      <c r="D116" s="75" t="s">
        <v>973</v>
      </c>
      <c r="E116" s="83">
        <v>663.04</v>
      </c>
      <c r="F116" s="84">
        <v>139.32</v>
      </c>
      <c r="G116" s="85">
        <v>0</v>
      </c>
      <c r="H116" s="85">
        <v>169.42</v>
      </c>
      <c r="I116" s="85">
        <v>354.3</v>
      </c>
      <c r="J116" s="84">
        <v>0</v>
      </c>
    </row>
    <row r="117" spans="1:10" ht="30" customHeight="1">
      <c r="A117" s="642"/>
      <c r="B117" s="82" t="s">
        <v>1101</v>
      </c>
      <c r="C117" s="82" t="s">
        <v>1101</v>
      </c>
      <c r="D117" s="75" t="s">
        <v>985</v>
      </c>
      <c r="E117" s="83">
        <v>4.9000000000000004</v>
      </c>
      <c r="F117" s="83">
        <v>0</v>
      </c>
      <c r="G117" s="83">
        <v>0</v>
      </c>
      <c r="H117" s="83">
        <v>0</v>
      </c>
      <c r="I117" s="83">
        <v>0</v>
      </c>
      <c r="J117" s="84">
        <v>4.9000000000000004</v>
      </c>
    </row>
    <row r="118" spans="1:10" ht="30" customHeight="1">
      <c r="A118" s="642"/>
      <c r="B118" s="82" t="s">
        <v>1102</v>
      </c>
      <c r="C118" s="82" t="s">
        <v>1102</v>
      </c>
      <c r="D118" s="75" t="s">
        <v>985</v>
      </c>
      <c r="E118" s="83">
        <v>4.4000000000000004</v>
      </c>
      <c r="F118" s="83">
        <v>0</v>
      </c>
      <c r="G118" s="83">
        <v>0</v>
      </c>
      <c r="H118" s="83">
        <v>0</v>
      </c>
      <c r="I118" s="83">
        <v>0</v>
      </c>
      <c r="J118" s="84">
        <v>4.4000000000000004</v>
      </c>
    </row>
    <row r="119" spans="1:10" ht="30" customHeight="1">
      <c r="A119" s="642"/>
      <c r="B119" s="91" t="s">
        <v>1103</v>
      </c>
      <c r="C119" s="82" t="s">
        <v>1103</v>
      </c>
      <c r="D119" s="75" t="s">
        <v>985</v>
      </c>
      <c r="E119" s="83">
        <v>3</v>
      </c>
      <c r="F119" s="83">
        <v>0</v>
      </c>
      <c r="G119" s="83">
        <v>0</v>
      </c>
      <c r="H119" s="83">
        <v>0</v>
      </c>
      <c r="I119" s="83">
        <v>0</v>
      </c>
      <c r="J119" s="84">
        <v>3</v>
      </c>
    </row>
    <row r="120" spans="1:10" ht="30" customHeight="1">
      <c r="A120" s="642"/>
      <c r="B120" s="91" t="s">
        <v>1104</v>
      </c>
      <c r="C120" s="82" t="s">
        <v>1104</v>
      </c>
      <c r="D120" s="75" t="s">
        <v>985</v>
      </c>
      <c r="E120" s="83">
        <v>13.3</v>
      </c>
      <c r="F120" s="83">
        <v>0</v>
      </c>
      <c r="G120" s="83">
        <v>0</v>
      </c>
      <c r="H120" s="83">
        <v>0</v>
      </c>
      <c r="I120" s="83">
        <v>0</v>
      </c>
      <c r="J120" s="84">
        <v>13.3</v>
      </c>
    </row>
    <row r="121" spans="1:10" ht="30" customHeight="1">
      <c r="A121" s="642"/>
      <c r="B121" s="91" t="s">
        <v>1105</v>
      </c>
      <c r="C121" s="82" t="s">
        <v>1105</v>
      </c>
      <c r="D121" s="75" t="s">
        <v>985</v>
      </c>
      <c r="E121" s="83">
        <v>11.1</v>
      </c>
      <c r="F121" s="83">
        <v>0</v>
      </c>
      <c r="G121" s="83">
        <v>0</v>
      </c>
      <c r="H121" s="83">
        <v>0</v>
      </c>
      <c r="I121" s="83">
        <v>0</v>
      </c>
      <c r="J121" s="84">
        <v>11.1</v>
      </c>
    </row>
    <row r="122" spans="1:10" ht="30" customHeight="1">
      <c r="A122" s="642"/>
      <c r="B122" s="91" t="s">
        <v>1106</v>
      </c>
      <c r="C122" s="82" t="s">
        <v>1106</v>
      </c>
      <c r="D122" s="75" t="s">
        <v>985</v>
      </c>
      <c r="E122" s="83">
        <v>2</v>
      </c>
      <c r="F122" s="83">
        <v>0</v>
      </c>
      <c r="G122" s="83">
        <v>0</v>
      </c>
      <c r="H122" s="83">
        <v>0</v>
      </c>
      <c r="I122" s="83">
        <v>0</v>
      </c>
      <c r="J122" s="84">
        <v>2</v>
      </c>
    </row>
    <row r="123" spans="1:10" s="65" customFormat="1" ht="30" customHeight="1">
      <c r="A123" s="642" t="s">
        <v>1107</v>
      </c>
      <c r="B123" s="89" t="s">
        <v>1108</v>
      </c>
      <c r="C123" s="90" t="s">
        <v>1008</v>
      </c>
      <c r="D123" s="75"/>
      <c r="E123" s="78">
        <v>973.78</v>
      </c>
      <c r="F123" s="78">
        <v>170.04</v>
      </c>
      <c r="G123" s="78">
        <v>8.93</v>
      </c>
      <c r="H123" s="78">
        <v>206.35</v>
      </c>
      <c r="I123" s="78">
        <v>408.36</v>
      </c>
      <c r="J123" s="78">
        <v>180.1</v>
      </c>
    </row>
    <row r="124" spans="1:10" s="65" customFormat="1" ht="30" customHeight="1">
      <c r="A124" s="642"/>
      <c r="B124" s="81" t="s">
        <v>969</v>
      </c>
      <c r="C124" s="80" t="s">
        <v>970</v>
      </c>
      <c r="D124" s="75"/>
      <c r="E124" s="78">
        <v>811.58</v>
      </c>
      <c r="F124" s="78">
        <v>170.04</v>
      </c>
      <c r="G124" s="78">
        <v>8.93</v>
      </c>
      <c r="H124" s="78">
        <v>206.35</v>
      </c>
      <c r="I124" s="78">
        <v>408.36</v>
      </c>
      <c r="J124" s="78">
        <v>17.899999999999999</v>
      </c>
    </row>
    <row r="125" spans="1:10" ht="30" customHeight="1">
      <c r="A125" s="642"/>
      <c r="B125" s="86" t="s">
        <v>1109</v>
      </c>
      <c r="C125" s="82" t="s">
        <v>1110</v>
      </c>
      <c r="D125" s="75" t="s">
        <v>973</v>
      </c>
      <c r="E125" s="83">
        <v>734.8</v>
      </c>
      <c r="F125" s="84">
        <v>121.63</v>
      </c>
      <c r="G125" s="85">
        <v>7.55</v>
      </c>
      <c r="H125" s="85">
        <v>198.96</v>
      </c>
      <c r="I125" s="85">
        <v>406.66</v>
      </c>
      <c r="J125" s="84">
        <v>0</v>
      </c>
    </row>
    <row r="126" spans="1:10" ht="30" customHeight="1">
      <c r="A126" s="642"/>
      <c r="B126" s="86" t="s">
        <v>1109</v>
      </c>
      <c r="C126" s="82" t="s">
        <v>1111</v>
      </c>
      <c r="D126" s="75" t="s">
        <v>973</v>
      </c>
      <c r="E126" s="83">
        <v>58.88</v>
      </c>
      <c r="F126" s="84">
        <v>48.41</v>
      </c>
      <c r="G126" s="85">
        <v>1.38</v>
      </c>
      <c r="H126" s="85">
        <v>7.39</v>
      </c>
      <c r="I126" s="85">
        <v>1.7</v>
      </c>
      <c r="J126" s="84">
        <v>0</v>
      </c>
    </row>
    <row r="127" spans="1:10" ht="30" customHeight="1">
      <c r="A127" s="642"/>
      <c r="B127" s="82" t="s">
        <v>1112</v>
      </c>
      <c r="C127" s="82" t="s">
        <v>1112</v>
      </c>
      <c r="D127" s="75" t="s">
        <v>985</v>
      </c>
      <c r="E127" s="83">
        <v>8</v>
      </c>
      <c r="F127" s="83">
        <v>0</v>
      </c>
      <c r="G127" s="83">
        <v>0</v>
      </c>
      <c r="H127" s="83">
        <v>0</v>
      </c>
      <c r="I127" s="83">
        <v>0</v>
      </c>
      <c r="J127" s="84">
        <v>8</v>
      </c>
    </row>
    <row r="128" spans="1:10" ht="30" customHeight="1">
      <c r="A128" s="642"/>
      <c r="B128" s="82" t="s">
        <v>1113</v>
      </c>
      <c r="C128" s="82" t="s">
        <v>1113</v>
      </c>
      <c r="D128" s="75" t="s">
        <v>985</v>
      </c>
      <c r="E128" s="83">
        <v>9.9</v>
      </c>
      <c r="F128" s="83">
        <v>0</v>
      </c>
      <c r="G128" s="83">
        <v>0</v>
      </c>
      <c r="H128" s="83">
        <v>0</v>
      </c>
      <c r="I128" s="83">
        <v>0</v>
      </c>
      <c r="J128" s="84">
        <v>9.9</v>
      </c>
    </row>
    <row r="129" spans="1:10" ht="30" customHeight="1">
      <c r="A129" s="642"/>
      <c r="B129" s="91" t="s">
        <v>1114</v>
      </c>
      <c r="C129" s="82" t="s">
        <v>1114</v>
      </c>
      <c r="D129" s="75" t="s">
        <v>985</v>
      </c>
      <c r="E129" s="83">
        <v>20.399999999999999</v>
      </c>
      <c r="F129" s="83">
        <v>0</v>
      </c>
      <c r="G129" s="83">
        <v>0</v>
      </c>
      <c r="H129" s="83">
        <v>0</v>
      </c>
      <c r="I129" s="83">
        <v>0</v>
      </c>
      <c r="J129" s="84">
        <v>20.399999999999999</v>
      </c>
    </row>
    <row r="130" spans="1:10" ht="30" customHeight="1">
      <c r="A130" s="642"/>
      <c r="B130" s="91" t="s">
        <v>1115</v>
      </c>
      <c r="C130" s="82" t="s">
        <v>1115</v>
      </c>
      <c r="D130" s="75" t="s">
        <v>985</v>
      </c>
      <c r="E130" s="83">
        <v>12</v>
      </c>
      <c r="F130" s="83">
        <v>0</v>
      </c>
      <c r="G130" s="83">
        <v>0</v>
      </c>
      <c r="H130" s="83">
        <v>0</v>
      </c>
      <c r="I130" s="83">
        <v>0</v>
      </c>
      <c r="J130" s="84">
        <v>12</v>
      </c>
    </row>
    <row r="131" spans="1:10" ht="30" customHeight="1">
      <c r="A131" s="642"/>
      <c r="B131" s="91" t="s">
        <v>1116</v>
      </c>
      <c r="C131" s="82" t="s">
        <v>1116</v>
      </c>
      <c r="D131" s="75" t="s">
        <v>985</v>
      </c>
      <c r="E131" s="83">
        <v>9.6</v>
      </c>
      <c r="F131" s="83">
        <v>0</v>
      </c>
      <c r="G131" s="83">
        <v>0</v>
      </c>
      <c r="H131" s="83">
        <v>0</v>
      </c>
      <c r="I131" s="83">
        <v>0</v>
      </c>
      <c r="J131" s="84">
        <v>9.6</v>
      </c>
    </row>
    <row r="132" spans="1:10" ht="30" customHeight="1">
      <c r="A132" s="642"/>
      <c r="B132" s="91" t="s">
        <v>1117</v>
      </c>
      <c r="C132" s="82" t="s">
        <v>1117</v>
      </c>
      <c r="D132" s="75" t="s">
        <v>985</v>
      </c>
      <c r="E132" s="83">
        <v>19.600000000000001</v>
      </c>
      <c r="F132" s="83">
        <v>0</v>
      </c>
      <c r="G132" s="83">
        <v>0</v>
      </c>
      <c r="H132" s="83">
        <v>0</v>
      </c>
      <c r="I132" s="83">
        <v>0</v>
      </c>
      <c r="J132" s="84">
        <v>19.600000000000001</v>
      </c>
    </row>
    <row r="133" spans="1:10" ht="30" customHeight="1">
      <c r="A133" s="642"/>
      <c r="B133" s="91" t="s">
        <v>1118</v>
      </c>
      <c r="C133" s="82" t="s">
        <v>1118</v>
      </c>
      <c r="D133" s="75" t="s">
        <v>985</v>
      </c>
      <c r="E133" s="83">
        <v>7.6</v>
      </c>
      <c r="F133" s="83">
        <v>0</v>
      </c>
      <c r="G133" s="83">
        <v>0</v>
      </c>
      <c r="H133" s="83">
        <v>0</v>
      </c>
      <c r="I133" s="83">
        <v>0</v>
      </c>
      <c r="J133" s="84">
        <v>7.6</v>
      </c>
    </row>
    <row r="134" spans="1:10" ht="30" customHeight="1">
      <c r="A134" s="642"/>
      <c r="B134" s="91" t="s">
        <v>1119</v>
      </c>
      <c r="C134" s="82" t="s">
        <v>1119</v>
      </c>
      <c r="D134" s="75" t="s">
        <v>985</v>
      </c>
      <c r="E134" s="83">
        <v>36</v>
      </c>
      <c r="F134" s="83">
        <v>0</v>
      </c>
      <c r="G134" s="83">
        <v>0</v>
      </c>
      <c r="H134" s="83">
        <v>0</v>
      </c>
      <c r="I134" s="83">
        <v>0</v>
      </c>
      <c r="J134" s="84">
        <v>36</v>
      </c>
    </row>
    <row r="135" spans="1:10" ht="30" customHeight="1">
      <c r="A135" s="642"/>
      <c r="B135" s="91" t="s">
        <v>1120</v>
      </c>
      <c r="C135" s="82" t="s">
        <v>1120</v>
      </c>
      <c r="D135" s="75" t="s">
        <v>985</v>
      </c>
      <c r="E135" s="83">
        <v>13.3</v>
      </c>
      <c r="F135" s="83">
        <v>0</v>
      </c>
      <c r="G135" s="83">
        <v>0</v>
      </c>
      <c r="H135" s="83">
        <v>0</v>
      </c>
      <c r="I135" s="83">
        <v>0</v>
      </c>
      <c r="J135" s="84">
        <v>13.3</v>
      </c>
    </row>
    <row r="136" spans="1:10" ht="30" customHeight="1">
      <c r="A136" s="642"/>
      <c r="B136" s="91" t="s">
        <v>1121</v>
      </c>
      <c r="C136" s="82" t="s">
        <v>1121</v>
      </c>
      <c r="D136" s="75" t="s">
        <v>985</v>
      </c>
      <c r="E136" s="83">
        <v>18.2</v>
      </c>
      <c r="F136" s="83">
        <v>0</v>
      </c>
      <c r="G136" s="83">
        <v>0</v>
      </c>
      <c r="H136" s="83">
        <v>0</v>
      </c>
      <c r="I136" s="83">
        <v>0</v>
      </c>
      <c r="J136" s="84">
        <v>18.2</v>
      </c>
    </row>
    <row r="137" spans="1:10" ht="30" customHeight="1">
      <c r="A137" s="642"/>
      <c r="B137" s="91" t="s">
        <v>1122</v>
      </c>
      <c r="C137" s="82" t="s">
        <v>1123</v>
      </c>
      <c r="D137" s="75" t="s">
        <v>985</v>
      </c>
      <c r="E137" s="83">
        <v>25.5</v>
      </c>
      <c r="F137" s="83">
        <v>0</v>
      </c>
      <c r="G137" s="83">
        <v>0</v>
      </c>
      <c r="H137" s="83">
        <v>0</v>
      </c>
      <c r="I137" s="83">
        <v>0</v>
      </c>
      <c r="J137" s="84">
        <v>25.5</v>
      </c>
    </row>
    <row r="138" spans="1:10" s="65" customFormat="1" ht="30" customHeight="1">
      <c r="A138" s="642" t="s">
        <v>1124</v>
      </c>
      <c r="B138" s="89" t="s">
        <v>1125</v>
      </c>
      <c r="C138" s="90" t="s">
        <v>1008</v>
      </c>
      <c r="D138" s="75"/>
      <c r="E138" s="78">
        <v>533.83000000000004</v>
      </c>
      <c r="F138" s="78">
        <v>124.68</v>
      </c>
      <c r="G138" s="78">
        <v>2.76</v>
      </c>
      <c r="H138" s="78">
        <v>121.41</v>
      </c>
      <c r="I138" s="78">
        <v>210.78</v>
      </c>
      <c r="J138" s="78">
        <v>74.2</v>
      </c>
    </row>
    <row r="139" spans="1:10" s="65" customFormat="1" ht="30" customHeight="1">
      <c r="A139" s="642"/>
      <c r="B139" s="81" t="s">
        <v>969</v>
      </c>
      <c r="C139" s="80" t="s">
        <v>970</v>
      </c>
      <c r="D139" s="75"/>
      <c r="E139" s="78">
        <v>465.03</v>
      </c>
      <c r="F139" s="78">
        <v>124.68</v>
      </c>
      <c r="G139" s="78">
        <v>2.76</v>
      </c>
      <c r="H139" s="78">
        <v>121.41</v>
      </c>
      <c r="I139" s="78">
        <v>210.78</v>
      </c>
      <c r="J139" s="78">
        <v>5.4</v>
      </c>
    </row>
    <row r="140" spans="1:10" ht="30" customHeight="1">
      <c r="A140" s="642"/>
      <c r="B140" s="86" t="s">
        <v>1126</v>
      </c>
      <c r="C140" s="82" t="s">
        <v>1127</v>
      </c>
      <c r="D140" s="75" t="s">
        <v>973</v>
      </c>
      <c r="E140" s="83">
        <v>448.52</v>
      </c>
      <c r="F140" s="84">
        <v>114.87</v>
      </c>
      <c r="G140" s="85">
        <v>2.76</v>
      </c>
      <c r="H140" s="85">
        <v>120.11</v>
      </c>
      <c r="I140" s="85">
        <v>210.78</v>
      </c>
      <c r="J140" s="84">
        <v>0</v>
      </c>
    </row>
    <row r="141" spans="1:10" ht="30" customHeight="1">
      <c r="A141" s="642"/>
      <c r="B141" s="86" t="s">
        <v>1126</v>
      </c>
      <c r="C141" s="82" t="s">
        <v>1128</v>
      </c>
      <c r="D141" s="75" t="s">
        <v>977</v>
      </c>
      <c r="E141" s="83">
        <v>11.11</v>
      </c>
      <c r="F141" s="84">
        <v>9.81</v>
      </c>
      <c r="G141" s="85">
        <v>0</v>
      </c>
      <c r="H141" s="85">
        <v>1.3</v>
      </c>
      <c r="I141" s="85">
        <v>0</v>
      </c>
      <c r="J141" s="84">
        <v>0</v>
      </c>
    </row>
    <row r="142" spans="1:10" ht="30" customHeight="1">
      <c r="A142" s="642"/>
      <c r="B142" s="82" t="s">
        <v>1129</v>
      </c>
      <c r="C142" s="82" t="s">
        <v>1129</v>
      </c>
      <c r="D142" s="75" t="s">
        <v>985</v>
      </c>
      <c r="E142" s="83">
        <v>3.2</v>
      </c>
      <c r="F142" s="83">
        <v>0</v>
      </c>
      <c r="G142" s="83">
        <v>0</v>
      </c>
      <c r="H142" s="83">
        <v>0</v>
      </c>
      <c r="I142" s="83">
        <v>0</v>
      </c>
      <c r="J142" s="84">
        <v>3.2</v>
      </c>
    </row>
    <row r="143" spans="1:10" ht="30" customHeight="1">
      <c r="A143" s="642"/>
      <c r="B143" s="82" t="s">
        <v>1130</v>
      </c>
      <c r="C143" s="82" t="s">
        <v>1130</v>
      </c>
      <c r="D143" s="75" t="s">
        <v>985</v>
      </c>
      <c r="E143" s="83">
        <v>2.2000000000000002</v>
      </c>
      <c r="F143" s="83">
        <v>0</v>
      </c>
      <c r="G143" s="83">
        <v>0</v>
      </c>
      <c r="H143" s="83">
        <v>0</v>
      </c>
      <c r="I143" s="83">
        <v>0</v>
      </c>
      <c r="J143" s="84">
        <v>2.2000000000000002</v>
      </c>
    </row>
    <row r="144" spans="1:10" ht="30" customHeight="1">
      <c r="A144" s="642"/>
      <c r="B144" s="91" t="s">
        <v>1131</v>
      </c>
      <c r="C144" s="82" t="s">
        <v>1131</v>
      </c>
      <c r="D144" s="75" t="s">
        <v>985</v>
      </c>
      <c r="E144" s="83">
        <v>10.1</v>
      </c>
      <c r="F144" s="83">
        <v>0</v>
      </c>
      <c r="G144" s="83">
        <v>0</v>
      </c>
      <c r="H144" s="83">
        <v>0</v>
      </c>
      <c r="I144" s="83">
        <v>0</v>
      </c>
      <c r="J144" s="84">
        <v>10.1</v>
      </c>
    </row>
    <row r="145" spans="1:10" ht="30" customHeight="1">
      <c r="A145" s="642"/>
      <c r="B145" s="91" t="s">
        <v>1132</v>
      </c>
      <c r="C145" s="82" t="s">
        <v>1132</v>
      </c>
      <c r="D145" s="75" t="s">
        <v>985</v>
      </c>
      <c r="E145" s="83">
        <v>13.3</v>
      </c>
      <c r="F145" s="83">
        <v>0</v>
      </c>
      <c r="G145" s="83">
        <v>0</v>
      </c>
      <c r="H145" s="83">
        <v>0</v>
      </c>
      <c r="I145" s="83">
        <v>0</v>
      </c>
      <c r="J145" s="84">
        <v>13.3</v>
      </c>
    </row>
    <row r="146" spans="1:10" ht="30" customHeight="1">
      <c r="A146" s="642"/>
      <c r="B146" s="91" t="s">
        <v>1133</v>
      </c>
      <c r="C146" s="82" t="s">
        <v>1133</v>
      </c>
      <c r="D146" s="75" t="s">
        <v>985</v>
      </c>
      <c r="E146" s="83">
        <v>7.2</v>
      </c>
      <c r="F146" s="83">
        <v>0</v>
      </c>
      <c r="G146" s="83">
        <v>0</v>
      </c>
      <c r="H146" s="83">
        <v>0</v>
      </c>
      <c r="I146" s="83">
        <v>0</v>
      </c>
      <c r="J146" s="84">
        <v>7.2</v>
      </c>
    </row>
    <row r="147" spans="1:10" ht="30" customHeight="1">
      <c r="A147" s="642"/>
      <c r="B147" s="91" t="s">
        <v>1134</v>
      </c>
      <c r="C147" s="82" t="s">
        <v>1134</v>
      </c>
      <c r="D147" s="75" t="s">
        <v>985</v>
      </c>
      <c r="E147" s="83">
        <v>11.9</v>
      </c>
      <c r="F147" s="83">
        <v>0</v>
      </c>
      <c r="G147" s="83">
        <v>0</v>
      </c>
      <c r="H147" s="83">
        <v>0</v>
      </c>
      <c r="I147" s="83">
        <v>0</v>
      </c>
      <c r="J147" s="84">
        <v>11.9</v>
      </c>
    </row>
    <row r="148" spans="1:10" ht="30" customHeight="1">
      <c r="A148" s="642"/>
      <c r="B148" s="91" t="s">
        <v>1135</v>
      </c>
      <c r="C148" s="82" t="s">
        <v>1135</v>
      </c>
      <c r="D148" s="75" t="s">
        <v>985</v>
      </c>
      <c r="E148" s="83">
        <v>5.0999999999999996</v>
      </c>
      <c r="F148" s="83">
        <v>0</v>
      </c>
      <c r="G148" s="83">
        <v>0</v>
      </c>
      <c r="H148" s="83">
        <v>0</v>
      </c>
      <c r="I148" s="83">
        <v>0</v>
      </c>
      <c r="J148" s="84">
        <v>5.0999999999999996</v>
      </c>
    </row>
    <row r="149" spans="1:10" ht="30" customHeight="1">
      <c r="A149" s="642"/>
      <c r="B149" s="91" t="s">
        <v>1136</v>
      </c>
      <c r="C149" s="82" t="s">
        <v>1136</v>
      </c>
      <c r="D149" s="75" t="s">
        <v>985</v>
      </c>
      <c r="E149" s="83">
        <v>6.8</v>
      </c>
      <c r="F149" s="83">
        <v>0</v>
      </c>
      <c r="G149" s="83">
        <v>0</v>
      </c>
      <c r="H149" s="83">
        <v>0</v>
      </c>
      <c r="I149" s="83">
        <v>0</v>
      </c>
      <c r="J149" s="84">
        <v>6.8</v>
      </c>
    </row>
    <row r="150" spans="1:10" ht="30" customHeight="1">
      <c r="A150" s="642"/>
      <c r="B150" s="91" t="s">
        <v>1137</v>
      </c>
      <c r="C150" s="82" t="s">
        <v>1137</v>
      </c>
      <c r="D150" s="75" t="s">
        <v>985</v>
      </c>
      <c r="E150" s="83">
        <v>6.2</v>
      </c>
      <c r="F150" s="83">
        <v>0</v>
      </c>
      <c r="G150" s="83">
        <v>0</v>
      </c>
      <c r="H150" s="83">
        <v>0</v>
      </c>
      <c r="I150" s="83">
        <v>0</v>
      </c>
      <c r="J150" s="84">
        <v>6.2</v>
      </c>
    </row>
    <row r="151" spans="1:10" ht="30" customHeight="1">
      <c r="A151" s="642"/>
      <c r="B151" s="91" t="s">
        <v>1138</v>
      </c>
      <c r="C151" s="82" t="s">
        <v>1138</v>
      </c>
      <c r="D151" s="75" t="s">
        <v>985</v>
      </c>
      <c r="E151" s="83">
        <v>5</v>
      </c>
      <c r="F151" s="83">
        <v>0</v>
      </c>
      <c r="G151" s="83">
        <v>0</v>
      </c>
      <c r="H151" s="83">
        <v>0</v>
      </c>
      <c r="I151" s="83">
        <v>0</v>
      </c>
      <c r="J151" s="84">
        <v>5</v>
      </c>
    </row>
    <row r="152" spans="1:10" ht="30" customHeight="1">
      <c r="A152" s="642"/>
      <c r="B152" s="91" t="s">
        <v>1139</v>
      </c>
      <c r="C152" s="82" t="s">
        <v>1139</v>
      </c>
      <c r="D152" s="75" t="s">
        <v>985</v>
      </c>
      <c r="E152" s="83">
        <v>3.2</v>
      </c>
      <c r="F152" s="83">
        <v>0</v>
      </c>
      <c r="G152" s="83">
        <v>0</v>
      </c>
      <c r="H152" s="83">
        <v>0</v>
      </c>
      <c r="I152" s="83">
        <v>0</v>
      </c>
      <c r="J152" s="84">
        <v>3.2</v>
      </c>
    </row>
    <row r="153" spans="1:10" s="65" customFormat="1" ht="30" customHeight="1">
      <c r="A153" s="642" t="s">
        <v>1140</v>
      </c>
      <c r="B153" s="89" t="s">
        <v>1141</v>
      </c>
      <c r="C153" s="90" t="s">
        <v>1008</v>
      </c>
      <c r="D153" s="75"/>
      <c r="E153" s="78">
        <v>551.55999999999995</v>
      </c>
      <c r="F153" s="78">
        <v>247.67</v>
      </c>
      <c r="G153" s="78">
        <v>11.77</v>
      </c>
      <c r="H153" s="78">
        <v>92.75</v>
      </c>
      <c r="I153" s="78">
        <v>146.97</v>
      </c>
      <c r="J153" s="78">
        <v>52.4</v>
      </c>
    </row>
    <row r="154" spans="1:10" s="65" customFormat="1" ht="30" customHeight="1">
      <c r="A154" s="642"/>
      <c r="B154" s="81" t="s">
        <v>969</v>
      </c>
      <c r="C154" s="80" t="s">
        <v>970</v>
      </c>
      <c r="D154" s="75"/>
      <c r="E154" s="78">
        <v>503.76</v>
      </c>
      <c r="F154" s="78">
        <v>247.67</v>
      </c>
      <c r="G154" s="78">
        <v>11.77</v>
      </c>
      <c r="H154" s="78">
        <v>92.75</v>
      </c>
      <c r="I154" s="78">
        <v>146.97</v>
      </c>
      <c r="J154" s="78">
        <v>4.5999999999999996</v>
      </c>
    </row>
    <row r="155" spans="1:10" ht="30" customHeight="1">
      <c r="A155" s="642"/>
      <c r="B155" s="86" t="s">
        <v>1142</v>
      </c>
      <c r="C155" s="82" t="s">
        <v>1143</v>
      </c>
      <c r="D155" s="75" t="s">
        <v>973</v>
      </c>
      <c r="E155" s="83">
        <v>315.33</v>
      </c>
      <c r="F155" s="84">
        <v>99.59</v>
      </c>
      <c r="G155" s="85">
        <v>6.57</v>
      </c>
      <c r="H155" s="85">
        <v>75.37</v>
      </c>
      <c r="I155" s="85">
        <v>133.80000000000001</v>
      </c>
      <c r="J155" s="84">
        <v>0</v>
      </c>
    </row>
    <row r="156" spans="1:10" ht="30" customHeight="1">
      <c r="A156" s="642"/>
      <c r="B156" s="86" t="s">
        <v>1142</v>
      </c>
      <c r="C156" s="82" t="s">
        <v>1144</v>
      </c>
      <c r="D156" s="75" t="s">
        <v>973</v>
      </c>
      <c r="E156" s="83">
        <v>183.83</v>
      </c>
      <c r="F156" s="84">
        <v>148.08000000000001</v>
      </c>
      <c r="G156" s="85">
        <v>5.2</v>
      </c>
      <c r="H156" s="85">
        <v>17.38</v>
      </c>
      <c r="I156" s="85">
        <v>13.17</v>
      </c>
      <c r="J156" s="84">
        <v>0</v>
      </c>
    </row>
    <row r="157" spans="1:10" ht="30" customHeight="1">
      <c r="A157" s="642"/>
      <c r="B157" s="82" t="s">
        <v>1145</v>
      </c>
      <c r="C157" s="82" t="s">
        <v>1145</v>
      </c>
      <c r="D157" s="75" t="s">
        <v>985</v>
      </c>
      <c r="E157" s="83">
        <v>4.5999999999999996</v>
      </c>
      <c r="F157" s="83">
        <v>0</v>
      </c>
      <c r="G157" s="83">
        <v>0</v>
      </c>
      <c r="H157" s="83">
        <v>0</v>
      </c>
      <c r="I157" s="83">
        <v>0</v>
      </c>
      <c r="J157" s="84">
        <v>4.5999999999999996</v>
      </c>
    </row>
    <row r="158" spans="1:10" ht="30" customHeight="1">
      <c r="A158" s="642"/>
      <c r="B158" s="91" t="s">
        <v>1146</v>
      </c>
      <c r="C158" s="82" t="s">
        <v>1146</v>
      </c>
      <c r="D158" s="75" t="s">
        <v>985</v>
      </c>
      <c r="E158" s="83">
        <v>7.8</v>
      </c>
      <c r="F158" s="83">
        <v>0</v>
      </c>
      <c r="G158" s="83">
        <v>0</v>
      </c>
      <c r="H158" s="83">
        <v>0</v>
      </c>
      <c r="I158" s="83">
        <v>0</v>
      </c>
      <c r="J158" s="84">
        <v>7.8</v>
      </c>
    </row>
    <row r="159" spans="1:10" ht="30" customHeight="1">
      <c r="A159" s="642"/>
      <c r="B159" s="91" t="s">
        <v>1147</v>
      </c>
      <c r="C159" s="82" t="s">
        <v>1147</v>
      </c>
      <c r="D159" s="75" t="s">
        <v>985</v>
      </c>
      <c r="E159" s="83">
        <v>15.5</v>
      </c>
      <c r="F159" s="83">
        <v>0</v>
      </c>
      <c r="G159" s="83">
        <v>0</v>
      </c>
      <c r="H159" s="83">
        <v>0</v>
      </c>
      <c r="I159" s="83">
        <v>0</v>
      </c>
      <c r="J159" s="84">
        <v>15.5</v>
      </c>
    </row>
    <row r="160" spans="1:10" ht="30" customHeight="1">
      <c r="A160" s="642"/>
      <c r="B160" s="91" t="s">
        <v>1148</v>
      </c>
      <c r="C160" s="82" t="s">
        <v>1148</v>
      </c>
      <c r="D160" s="75" t="s">
        <v>985</v>
      </c>
      <c r="E160" s="83">
        <v>4.9000000000000004</v>
      </c>
      <c r="F160" s="83">
        <v>0</v>
      </c>
      <c r="G160" s="83">
        <v>0</v>
      </c>
      <c r="H160" s="83">
        <v>0</v>
      </c>
      <c r="I160" s="83">
        <v>0</v>
      </c>
      <c r="J160" s="84">
        <v>4.9000000000000004</v>
      </c>
    </row>
    <row r="161" spans="1:10" ht="30" customHeight="1">
      <c r="A161" s="642"/>
      <c r="B161" s="91" t="s">
        <v>1149</v>
      </c>
      <c r="C161" s="82" t="s">
        <v>1149</v>
      </c>
      <c r="D161" s="75" t="s">
        <v>985</v>
      </c>
      <c r="E161" s="83">
        <v>19.600000000000001</v>
      </c>
      <c r="F161" s="83">
        <v>0</v>
      </c>
      <c r="G161" s="83">
        <v>0</v>
      </c>
      <c r="H161" s="83">
        <v>0</v>
      </c>
      <c r="I161" s="83">
        <v>0</v>
      </c>
      <c r="J161" s="84">
        <v>19.600000000000001</v>
      </c>
    </row>
    <row r="162" spans="1:10" s="65" customFormat="1" ht="30" customHeight="1">
      <c r="A162" s="642" t="s">
        <v>1150</v>
      </c>
      <c r="B162" s="89" t="s">
        <v>1151</v>
      </c>
      <c r="C162" s="90" t="s">
        <v>1008</v>
      </c>
      <c r="D162" s="75"/>
      <c r="E162" s="78">
        <v>318.36</v>
      </c>
      <c r="F162" s="78">
        <v>47.27</v>
      </c>
      <c r="G162" s="78">
        <v>3.22</v>
      </c>
      <c r="H162" s="78">
        <v>50.39</v>
      </c>
      <c r="I162" s="78">
        <v>140.97999999999999</v>
      </c>
      <c r="J162" s="78">
        <v>76.5</v>
      </c>
    </row>
    <row r="163" spans="1:10" s="65" customFormat="1" ht="30" customHeight="1">
      <c r="A163" s="642"/>
      <c r="B163" s="81" t="s">
        <v>969</v>
      </c>
      <c r="C163" s="80" t="s">
        <v>970</v>
      </c>
      <c r="D163" s="75"/>
      <c r="E163" s="78">
        <v>244.26</v>
      </c>
      <c r="F163" s="78">
        <v>47.27</v>
      </c>
      <c r="G163" s="78">
        <v>3.22</v>
      </c>
      <c r="H163" s="78">
        <v>50.39</v>
      </c>
      <c r="I163" s="78">
        <v>140.97999999999999</v>
      </c>
      <c r="J163" s="78">
        <v>2.4</v>
      </c>
    </row>
    <row r="164" spans="1:10" ht="30" customHeight="1">
      <c r="A164" s="642"/>
      <c r="B164" s="86" t="s">
        <v>1152</v>
      </c>
      <c r="C164" s="82" t="s">
        <v>1153</v>
      </c>
      <c r="D164" s="75" t="s">
        <v>973</v>
      </c>
      <c r="E164" s="83">
        <v>241.86</v>
      </c>
      <c r="F164" s="84">
        <v>47.27</v>
      </c>
      <c r="G164" s="85">
        <v>3.22</v>
      </c>
      <c r="H164" s="85">
        <v>50.39</v>
      </c>
      <c r="I164" s="85">
        <v>140.97999999999999</v>
      </c>
      <c r="J164" s="84">
        <v>0</v>
      </c>
    </row>
    <row r="165" spans="1:10" ht="30" customHeight="1">
      <c r="A165" s="642"/>
      <c r="B165" s="82" t="s">
        <v>1154</v>
      </c>
      <c r="C165" s="82" t="s">
        <v>1154</v>
      </c>
      <c r="D165" s="75" t="s">
        <v>985</v>
      </c>
      <c r="E165" s="83">
        <v>2.4</v>
      </c>
      <c r="F165" s="83">
        <v>0</v>
      </c>
      <c r="G165" s="83">
        <v>0</v>
      </c>
      <c r="H165" s="83">
        <v>0</v>
      </c>
      <c r="I165" s="83">
        <v>0</v>
      </c>
      <c r="J165" s="84">
        <v>2.4</v>
      </c>
    </row>
    <row r="166" spans="1:10" ht="30" customHeight="1">
      <c r="A166" s="642"/>
      <c r="B166" s="91" t="s">
        <v>1155</v>
      </c>
      <c r="C166" s="82" t="s">
        <v>1155</v>
      </c>
      <c r="D166" s="75" t="s">
        <v>985</v>
      </c>
      <c r="E166" s="83">
        <v>1.1000000000000001</v>
      </c>
      <c r="F166" s="83">
        <v>0</v>
      </c>
      <c r="G166" s="83">
        <v>0</v>
      </c>
      <c r="H166" s="83">
        <v>0</v>
      </c>
      <c r="I166" s="83">
        <v>0</v>
      </c>
      <c r="J166" s="84">
        <v>1.1000000000000001</v>
      </c>
    </row>
    <row r="167" spans="1:10" ht="30" customHeight="1">
      <c r="A167" s="642"/>
      <c r="B167" s="91" t="s">
        <v>1156</v>
      </c>
      <c r="C167" s="82" t="s">
        <v>1156</v>
      </c>
      <c r="D167" s="75" t="s">
        <v>985</v>
      </c>
      <c r="E167" s="83">
        <v>3.3</v>
      </c>
      <c r="F167" s="83">
        <v>0</v>
      </c>
      <c r="G167" s="83">
        <v>0</v>
      </c>
      <c r="H167" s="83">
        <v>0</v>
      </c>
      <c r="I167" s="83">
        <v>0</v>
      </c>
      <c r="J167" s="84">
        <v>3.3</v>
      </c>
    </row>
    <row r="168" spans="1:10" ht="30" customHeight="1">
      <c r="A168" s="642"/>
      <c r="B168" s="91" t="s">
        <v>1157</v>
      </c>
      <c r="C168" s="82" t="s">
        <v>1157</v>
      </c>
      <c r="D168" s="75" t="s">
        <v>985</v>
      </c>
      <c r="E168" s="83">
        <v>5.7</v>
      </c>
      <c r="F168" s="83">
        <v>0</v>
      </c>
      <c r="G168" s="83">
        <v>0</v>
      </c>
      <c r="H168" s="83">
        <v>0</v>
      </c>
      <c r="I168" s="83">
        <v>0</v>
      </c>
      <c r="J168" s="84">
        <v>5.7</v>
      </c>
    </row>
    <row r="169" spans="1:10" ht="30" customHeight="1">
      <c r="A169" s="642"/>
      <c r="B169" s="91" t="s">
        <v>1158</v>
      </c>
      <c r="C169" s="82" t="s">
        <v>1158</v>
      </c>
      <c r="D169" s="75" t="s">
        <v>985</v>
      </c>
      <c r="E169" s="83">
        <v>5.2</v>
      </c>
      <c r="F169" s="83">
        <v>0</v>
      </c>
      <c r="G169" s="83">
        <v>0</v>
      </c>
      <c r="H169" s="83">
        <v>0</v>
      </c>
      <c r="I169" s="83">
        <v>0</v>
      </c>
      <c r="J169" s="84">
        <v>5.2</v>
      </c>
    </row>
    <row r="170" spans="1:10" ht="30" customHeight="1">
      <c r="A170" s="642"/>
      <c r="B170" s="91" t="s">
        <v>1159</v>
      </c>
      <c r="C170" s="82" t="s">
        <v>1159</v>
      </c>
      <c r="D170" s="75" t="s">
        <v>985</v>
      </c>
      <c r="E170" s="83">
        <v>5</v>
      </c>
      <c r="F170" s="83">
        <v>0</v>
      </c>
      <c r="G170" s="83">
        <v>0</v>
      </c>
      <c r="H170" s="83">
        <v>0</v>
      </c>
      <c r="I170" s="83">
        <v>0</v>
      </c>
      <c r="J170" s="84">
        <v>5</v>
      </c>
    </row>
    <row r="171" spans="1:10" ht="30" customHeight="1">
      <c r="A171" s="642"/>
      <c r="B171" s="91" t="s">
        <v>1160</v>
      </c>
      <c r="C171" s="82" t="s">
        <v>1160</v>
      </c>
      <c r="D171" s="75" t="s">
        <v>985</v>
      </c>
      <c r="E171" s="83">
        <v>6.7</v>
      </c>
      <c r="F171" s="83">
        <v>0</v>
      </c>
      <c r="G171" s="83">
        <v>0</v>
      </c>
      <c r="H171" s="83">
        <v>0</v>
      </c>
      <c r="I171" s="83">
        <v>0</v>
      </c>
      <c r="J171" s="84">
        <v>6.7</v>
      </c>
    </row>
    <row r="172" spans="1:10" ht="30" customHeight="1">
      <c r="A172" s="642"/>
      <c r="B172" s="91" t="s">
        <v>1161</v>
      </c>
      <c r="C172" s="82" t="s">
        <v>1162</v>
      </c>
      <c r="D172" s="75" t="s">
        <v>985</v>
      </c>
      <c r="E172" s="83">
        <v>9.8000000000000007</v>
      </c>
      <c r="F172" s="83">
        <v>0</v>
      </c>
      <c r="G172" s="83">
        <v>0</v>
      </c>
      <c r="H172" s="83">
        <v>0</v>
      </c>
      <c r="I172" s="83">
        <v>0</v>
      </c>
      <c r="J172" s="84">
        <v>9.8000000000000007</v>
      </c>
    </row>
    <row r="173" spans="1:10" ht="30" customHeight="1">
      <c r="A173" s="642"/>
      <c r="B173" s="91" t="s">
        <v>1163</v>
      </c>
      <c r="C173" s="82" t="s">
        <v>1164</v>
      </c>
      <c r="D173" s="75" t="s">
        <v>985</v>
      </c>
      <c r="E173" s="83">
        <v>6.3</v>
      </c>
      <c r="F173" s="83">
        <v>0</v>
      </c>
      <c r="G173" s="83">
        <v>0</v>
      </c>
      <c r="H173" s="83">
        <v>0</v>
      </c>
      <c r="I173" s="83">
        <v>0</v>
      </c>
      <c r="J173" s="84">
        <v>6.3</v>
      </c>
    </row>
    <row r="174" spans="1:10" ht="30" customHeight="1">
      <c r="A174" s="642"/>
      <c r="B174" s="91" t="s">
        <v>1165</v>
      </c>
      <c r="C174" s="82" t="s">
        <v>1166</v>
      </c>
      <c r="D174" s="75" t="s">
        <v>985</v>
      </c>
      <c r="E174" s="83">
        <v>9.6999999999999993</v>
      </c>
      <c r="F174" s="83">
        <v>0</v>
      </c>
      <c r="G174" s="83">
        <v>0</v>
      </c>
      <c r="H174" s="83">
        <v>0</v>
      </c>
      <c r="I174" s="83">
        <v>0</v>
      </c>
      <c r="J174" s="84">
        <v>9.6999999999999993</v>
      </c>
    </row>
    <row r="175" spans="1:10" ht="30" customHeight="1">
      <c r="A175" s="642"/>
      <c r="B175" s="91" t="s">
        <v>1167</v>
      </c>
      <c r="C175" s="82" t="s">
        <v>1168</v>
      </c>
      <c r="D175" s="75" t="s">
        <v>985</v>
      </c>
      <c r="E175" s="83">
        <v>4.9000000000000004</v>
      </c>
      <c r="F175" s="83">
        <v>0</v>
      </c>
      <c r="G175" s="83">
        <v>0</v>
      </c>
      <c r="H175" s="83">
        <v>0</v>
      </c>
      <c r="I175" s="83">
        <v>0</v>
      </c>
      <c r="J175" s="84">
        <v>4.9000000000000004</v>
      </c>
    </row>
    <row r="176" spans="1:10" ht="30" customHeight="1">
      <c r="A176" s="642"/>
      <c r="B176" s="91" t="s">
        <v>1169</v>
      </c>
      <c r="C176" s="82" t="s">
        <v>1169</v>
      </c>
      <c r="D176" s="75" t="s">
        <v>985</v>
      </c>
      <c r="E176" s="83">
        <v>4.9000000000000004</v>
      </c>
      <c r="F176" s="83">
        <v>0</v>
      </c>
      <c r="G176" s="83">
        <v>0</v>
      </c>
      <c r="H176" s="83">
        <v>0</v>
      </c>
      <c r="I176" s="83">
        <v>0</v>
      </c>
      <c r="J176" s="84">
        <v>4.9000000000000004</v>
      </c>
    </row>
    <row r="177" spans="1:10" ht="30" customHeight="1">
      <c r="A177" s="642"/>
      <c r="B177" s="91" t="s">
        <v>1170</v>
      </c>
      <c r="C177" s="82" t="s">
        <v>1170</v>
      </c>
      <c r="D177" s="75" t="s">
        <v>985</v>
      </c>
      <c r="E177" s="83">
        <v>11.5</v>
      </c>
      <c r="F177" s="83">
        <v>0</v>
      </c>
      <c r="G177" s="83">
        <v>0</v>
      </c>
      <c r="H177" s="83">
        <v>0</v>
      </c>
      <c r="I177" s="83">
        <v>0</v>
      </c>
      <c r="J177" s="84">
        <v>11.5</v>
      </c>
    </row>
    <row r="178" spans="1:10" s="65" customFormat="1" ht="30" customHeight="1">
      <c r="A178" s="642" t="s">
        <v>1171</v>
      </c>
      <c r="B178" s="89" t="s">
        <v>1172</v>
      </c>
      <c r="C178" s="90" t="s">
        <v>1008</v>
      </c>
      <c r="D178" s="75"/>
      <c r="E178" s="78">
        <v>289.93</v>
      </c>
      <c r="F178" s="78">
        <v>72.55</v>
      </c>
      <c r="G178" s="78">
        <v>0.6</v>
      </c>
      <c r="H178" s="78">
        <v>23.02</v>
      </c>
      <c r="I178" s="78">
        <v>37.96</v>
      </c>
      <c r="J178" s="78">
        <v>155.80000000000001</v>
      </c>
    </row>
    <row r="179" spans="1:10" ht="30" customHeight="1">
      <c r="A179" s="642"/>
      <c r="B179" s="86" t="s">
        <v>1173</v>
      </c>
      <c r="C179" s="82" t="s">
        <v>1174</v>
      </c>
      <c r="D179" s="75" t="s">
        <v>973</v>
      </c>
      <c r="E179" s="83">
        <v>130.59</v>
      </c>
      <c r="F179" s="84">
        <v>69.010000000000005</v>
      </c>
      <c r="G179" s="85">
        <v>0.6</v>
      </c>
      <c r="H179" s="85">
        <v>23.02</v>
      </c>
      <c r="I179" s="85">
        <v>37.96</v>
      </c>
      <c r="J179" s="84">
        <v>0</v>
      </c>
    </row>
    <row r="180" spans="1:10" ht="30" customHeight="1">
      <c r="A180" s="642"/>
      <c r="B180" s="86" t="s">
        <v>1173</v>
      </c>
      <c r="C180" s="82" t="s">
        <v>1175</v>
      </c>
      <c r="D180" s="75" t="s">
        <v>977</v>
      </c>
      <c r="E180" s="83">
        <v>3.54</v>
      </c>
      <c r="F180" s="84">
        <v>3.54</v>
      </c>
      <c r="G180" s="85">
        <v>0</v>
      </c>
      <c r="H180" s="85">
        <v>0</v>
      </c>
      <c r="I180" s="85">
        <v>0</v>
      </c>
      <c r="J180" s="84">
        <v>0</v>
      </c>
    </row>
    <row r="181" spans="1:10" ht="30" customHeight="1">
      <c r="A181" s="642"/>
      <c r="B181" s="91" t="s">
        <v>1176</v>
      </c>
      <c r="C181" s="82" t="s">
        <v>1176</v>
      </c>
      <c r="D181" s="75" t="s">
        <v>985</v>
      </c>
      <c r="E181" s="83">
        <v>13.6</v>
      </c>
      <c r="F181" s="83">
        <v>0</v>
      </c>
      <c r="G181" s="83">
        <v>0</v>
      </c>
      <c r="H181" s="83">
        <v>0</v>
      </c>
      <c r="I181" s="83">
        <v>0</v>
      </c>
      <c r="J181" s="84">
        <v>13.6</v>
      </c>
    </row>
    <row r="182" spans="1:10" ht="30" customHeight="1">
      <c r="A182" s="642"/>
      <c r="B182" s="91" t="s">
        <v>1177</v>
      </c>
      <c r="C182" s="82" t="s">
        <v>1177</v>
      </c>
      <c r="D182" s="75" t="s">
        <v>985</v>
      </c>
      <c r="E182" s="83">
        <v>17.8</v>
      </c>
      <c r="F182" s="83">
        <v>0</v>
      </c>
      <c r="G182" s="83">
        <v>0</v>
      </c>
      <c r="H182" s="83">
        <v>0</v>
      </c>
      <c r="I182" s="83">
        <v>0</v>
      </c>
      <c r="J182" s="84">
        <v>17.8</v>
      </c>
    </row>
    <row r="183" spans="1:10" ht="30" customHeight="1">
      <c r="A183" s="642"/>
      <c r="B183" s="91" t="s">
        <v>1178</v>
      </c>
      <c r="C183" s="82" t="s">
        <v>1178</v>
      </c>
      <c r="D183" s="75" t="s">
        <v>985</v>
      </c>
      <c r="E183" s="83">
        <v>20.100000000000001</v>
      </c>
      <c r="F183" s="83">
        <v>0</v>
      </c>
      <c r="G183" s="83">
        <v>0</v>
      </c>
      <c r="H183" s="83">
        <v>0</v>
      </c>
      <c r="I183" s="83">
        <v>0</v>
      </c>
      <c r="J183" s="84">
        <v>20.100000000000001</v>
      </c>
    </row>
    <row r="184" spans="1:10" ht="30" customHeight="1">
      <c r="A184" s="642"/>
      <c r="B184" s="91" t="s">
        <v>1179</v>
      </c>
      <c r="C184" s="82" t="s">
        <v>1179</v>
      </c>
      <c r="D184" s="75" t="s">
        <v>985</v>
      </c>
      <c r="E184" s="83">
        <v>19.7</v>
      </c>
      <c r="F184" s="83">
        <v>0</v>
      </c>
      <c r="G184" s="83">
        <v>0</v>
      </c>
      <c r="H184" s="83">
        <v>0</v>
      </c>
      <c r="I184" s="83">
        <v>0</v>
      </c>
      <c r="J184" s="84">
        <v>19.7</v>
      </c>
    </row>
    <row r="185" spans="1:10" ht="30" customHeight="1">
      <c r="A185" s="642"/>
      <c r="B185" s="91" t="s">
        <v>1180</v>
      </c>
      <c r="C185" s="82" t="s">
        <v>1180</v>
      </c>
      <c r="D185" s="75" t="s">
        <v>985</v>
      </c>
      <c r="E185" s="83">
        <v>19.2</v>
      </c>
      <c r="F185" s="83">
        <v>0</v>
      </c>
      <c r="G185" s="83">
        <v>0</v>
      </c>
      <c r="H185" s="83">
        <v>0</v>
      </c>
      <c r="I185" s="83">
        <v>0</v>
      </c>
      <c r="J185" s="84">
        <v>19.2</v>
      </c>
    </row>
    <row r="186" spans="1:10" ht="30" customHeight="1">
      <c r="A186" s="642"/>
      <c r="B186" s="91" t="s">
        <v>1181</v>
      </c>
      <c r="C186" s="82" t="s">
        <v>1181</v>
      </c>
      <c r="D186" s="75" t="s">
        <v>985</v>
      </c>
      <c r="E186" s="83">
        <v>14.2</v>
      </c>
      <c r="F186" s="83">
        <v>0</v>
      </c>
      <c r="G186" s="83">
        <v>0</v>
      </c>
      <c r="H186" s="83">
        <v>0</v>
      </c>
      <c r="I186" s="83">
        <v>0</v>
      </c>
      <c r="J186" s="84">
        <v>14.2</v>
      </c>
    </row>
    <row r="187" spans="1:10" ht="30" customHeight="1">
      <c r="A187" s="642"/>
      <c r="B187" s="91" t="s">
        <v>1182</v>
      </c>
      <c r="C187" s="82" t="s">
        <v>1182</v>
      </c>
      <c r="D187" s="75" t="s">
        <v>985</v>
      </c>
      <c r="E187" s="83">
        <v>27.8</v>
      </c>
      <c r="F187" s="83">
        <v>0</v>
      </c>
      <c r="G187" s="83">
        <v>0</v>
      </c>
      <c r="H187" s="83">
        <v>0</v>
      </c>
      <c r="I187" s="83">
        <v>0</v>
      </c>
      <c r="J187" s="84">
        <v>27.8</v>
      </c>
    </row>
    <row r="188" spans="1:10" ht="30" customHeight="1">
      <c r="A188" s="642"/>
      <c r="B188" s="91" t="s">
        <v>1183</v>
      </c>
      <c r="C188" s="82" t="s">
        <v>1183</v>
      </c>
      <c r="D188" s="75" t="s">
        <v>985</v>
      </c>
      <c r="E188" s="83">
        <v>23.4</v>
      </c>
      <c r="F188" s="83">
        <v>0</v>
      </c>
      <c r="G188" s="83">
        <v>0</v>
      </c>
      <c r="H188" s="83">
        <v>0</v>
      </c>
      <c r="I188" s="83">
        <v>0</v>
      </c>
      <c r="J188" s="84">
        <v>23.4</v>
      </c>
    </row>
  </sheetData>
  <autoFilter ref="A4:J188"/>
  <mergeCells count="17">
    <mergeCell ref="A178:A188"/>
    <mergeCell ref="B8:B18"/>
    <mergeCell ref="A113:A122"/>
    <mergeCell ref="A123:A137"/>
    <mergeCell ref="A138:A152"/>
    <mergeCell ref="A153:A161"/>
    <mergeCell ref="A162:A177"/>
    <mergeCell ref="A41:A58"/>
    <mergeCell ref="A59:A74"/>
    <mergeCell ref="A75:A89"/>
    <mergeCell ref="A90:A107"/>
    <mergeCell ref="A108:A112"/>
    <mergeCell ref="A2:J2"/>
    <mergeCell ref="A5:D5"/>
    <mergeCell ref="A6:A22"/>
    <mergeCell ref="A23:A32"/>
    <mergeCell ref="A33:A40"/>
  </mergeCells>
  <phoneticPr fontId="144" type="noConversion"/>
  <printOptions horizontalCentered="1"/>
  <pageMargins left="0.511811023622047" right="0.511811023622047" top="0.74803149606299202" bottom="0.74803149606299202" header="0.31496062992126" footer="0.31496062992126"/>
  <pageSetup paperSize="9" scale="56" fitToHeight="0" orientation="portrait" r:id="rId1"/>
  <headerFooter>
    <oddFooter>&amp;C第 &amp;P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3"/>
  <sheetViews>
    <sheetView zoomScale="85" zoomScaleNormal="85" workbookViewId="0">
      <pane xSplit="3" ySplit="6" topLeftCell="K118" activePane="bottomRight" state="frozen"/>
      <selection pane="topRight"/>
      <selection pane="bottomLeft"/>
      <selection pane="bottomRight" activeCell="P127" sqref="P127:Q127"/>
    </sheetView>
  </sheetViews>
  <sheetFormatPr defaultColWidth="9" defaultRowHeight="14.25"/>
  <cols>
    <col min="1" max="1" width="15.375" style="3" customWidth="1"/>
    <col min="2" max="2" width="26.25" style="3" customWidth="1"/>
    <col min="3" max="3" width="25.375" style="3" customWidth="1"/>
    <col min="4" max="4" width="18.5" style="3" customWidth="1"/>
    <col min="5" max="5" width="17.875" style="3" customWidth="1"/>
    <col min="6" max="6" width="20.375" style="3" customWidth="1"/>
    <col min="7" max="7" width="14.625" style="4" customWidth="1"/>
    <col min="8" max="8" width="15.5" style="2" customWidth="1"/>
    <col min="9" max="9" width="23.875" style="3" customWidth="1"/>
    <col min="10" max="10" width="20.875" style="3" customWidth="1"/>
    <col min="11" max="11" width="9.375" style="3" customWidth="1"/>
    <col min="12" max="12" width="14.625" style="4" customWidth="1"/>
    <col min="13" max="13" width="17.25" style="2" customWidth="1"/>
    <col min="14" max="14" width="16.125" style="3" customWidth="1"/>
    <col min="15" max="15" width="20.625" style="3" customWidth="1"/>
    <col min="16" max="16" width="16.25" style="3" customWidth="1"/>
    <col min="17" max="17" width="13.625" style="3" customWidth="1"/>
    <col min="18" max="18" width="14.625" style="4" customWidth="1"/>
    <col min="19" max="19" width="18.625" style="2" customWidth="1"/>
    <col min="20" max="20" width="15" style="3" customWidth="1"/>
    <col min="21" max="21" width="14.5" style="3" customWidth="1"/>
    <col min="22" max="22" width="16.125" style="3" customWidth="1"/>
    <col min="23" max="23" width="15.25" style="3" customWidth="1"/>
    <col min="24" max="24" width="17.375" style="3" customWidth="1"/>
    <col min="25" max="16384" width="9" style="3"/>
  </cols>
  <sheetData>
    <row r="1" spans="1:24" s="1" customFormat="1" ht="20.25">
      <c r="A1" s="5" t="s">
        <v>1184</v>
      </c>
      <c r="B1" s="5"/>
      <c r="C1" s="6"/>
      <c r="D1" s="5"/>
      <c r="E1" s="5"/>
      <c r="F1" s="5"/>
      <c r="G1" s="5"/>
      <c r="H1" s="7" t="s">
        <v>1</v>
      </c>
      <c r="I1" s="17" t="s">
        <v>1</v>
      </c>
      <c r="J1" s="18"/>
      <c r="K1" s="18"/>
      <c r="L1" s="19"/>
      <c r="M1" s="20"/>
      <c r="R1" s="29"/>
      <c r="S1" s="20"/>
    </row>
    <row r="2" spans="1:24" s="1" customFormat="1" ht="24">
      <c r="A2" s="643" t="s">
        <v>1185</v>
      </c>
      <c r="B2" s="643"/>
      <c r="C2" s="643"/>
      <c r="D2" s="643"/>
      <c r="E2" s="643"/>
      <c r="F2" s="643"/>
      <c r="G2" s="643"/>
      <c r="H2" s="644"/>
      <c r="I2" s="643"/>
      <c r="J2" s="643"/>
      <c r="K2" s="643"/>
      <c r="L2" s="644"/>
      <c r="M2" s="644"/>
      <c r="N2" s="643"/>
      <c r="O2" s="643"/>
      <c r="P2" s="643"/>
      <c r="Q2" s="643"/>
      <c r="R2" s="644"/>
      <c r="S2" s="644"/>
      <c r="T2" s="643"/>
      <c r="U2" s="643"/>
      <c r="V2" s="643"/>
      <c r="W2" s="643"/>
      <c r="X2" s="643"/>
    </row>
    <row r="3" spans="1:24" s="1" customFormat="1">
      <c r="A3" s="645" t="s">
        <v>3</v>
      </c>
      <c r="B3" s="645"/>
      <c r="C3" s="646"/>
      <c r="D3" s="645"/>
      <c r="E3" s="645"/>
      <c r="F3" s="645"/>
      <c r="G3" s="645"/>
      <c r="H3" s="647"/>
      <c r="I3" s="645"/>
      <c r="J3" s="645"/>
      <c r="K3" s="645"/>
      <c r="L3" s="647"/>
      <c r="M3" s="647"/>
      <c r="N3" s="645"/>
      <c r="O3" s="645"/>
      <c r="P3" s="645"/>
      <c r="Q3" s="645"/>
      <c r="R3" s="647"/>
      <c r="S3" s="647"/>
      <c r="T3" s="645"/>
      <c r="U3" s="645"/>
      <c r="V3" s="645"/>
      <c r="W3" s="645"/>
      <c r="X3" s="645"/>
    </row>
    <row r="4" spans="1:24" s="1" customFormat="1" ht="55.5" customHeight="1">
      <c r="A4" s="671" t="s">
        <v>328</v>
      </c>
      <c r="B4" s="671" t="s">
        <v>329</v>
      </c>
      <c r="C4" s="671" t="s">
        <v>4</v>
      </c>
      <c r="D4" s="671" t="s">
        <v>5</v>
      </c>
      <c r="E4" s="671"/>
      <c r="F4" s="671"/>
      <c r="G4" s="678" t="s">
        <v>6</v>
      </c>
      <c r="H4" s="648" t="s">
        <v>7</v>
      </c>
      <c r="I4" s="649"/>
      <c r="J4" s="649"/>
      <c r="K4" s="650"/>
      <c r="L4" s="663" t="s">
        <v>6</v>
      </c>
      <c r="M4" s="651" t="s">
        <v>9</v>
      </c>
      <c r="N4" s="652"/>
      <c r="O4" s="652"/>
      <c r="P4" s="652"/>
      <c r="Q4" s="653"/>
      <c r="R4" s="663" t="s">
        <v>6</v>
      </c>
      <c r="S4" s="654" t="s">
        <v>10</v>
      </c>
      <c r="T4" s="655"/>
      <c r="U4" s="655"/>
      <c r="V4" s="655"/>
      <c r="W4" s="655"/>
      <c r="X4" s="655"/>
    </row>
    <row r="5" spans="1:24" s="1" customFormat="1" ht="85.5" customHeight="1">
      <c r="A5" s="671"/>
      <c r="B5" s="671"/>
      <c r="C5" s="671"/>
      <c r="D5" s="671"/>
      <c r="E5" s="671"/>
      <c r="F5" s="671"/>
      <c r="G5" s="679"/>
      <c r="H5" s="681" t="s">
        <v>13</v>
      </c>
      <c r="I5" s="656" t="s">
        <v>617</v>
      </c>
      <c r="J5" s="657"/>
      <c r="K5" s="661" t="s">
        <v>509</v>
      </c>
      <c r="L5" s="664"/>
      <c r="M5" s="666" t="s">
        <v>13</v>
      </c>
      <c r="N5" s="658" t="s">
        <v>1186</v>
      </c>
      <c r="O5" s="653"/>
      <c r="P5" s="658" t="s">
        <v>1187</v>
      </c>
      <c r="Q5" s="653"/>
      <c r="R5" s="664"/>
      <c r="S5" s="668" t="s">
        <v>13</v>
      </c>
      <c r="T5" s="30" t="s">
        <v>1188</v>
      </c>
      <c r="U5" s="659" t="s">
        <v>1189</v>
      </c>
      <c r="V5" s="660"/>
      <c r="W5" s="659" t="s">
        <v>1187</v>
      </c>
      <c r="X5" s="660"/>
    </row>
    <row r="6" spans="1:24" s="1" customFormat="1" ht="65.25" customHeight="1">
      <c r="A6" s="671"/>
      <c r="B6" s="671"/>
      <c r="C6" s="671"/>
      <c r="D6" s="8" t="s">
        <v>13</v>
      </c>
      <c r="E6" s="8" t="s">
        <v>337</v>
      </c>
      <c r="F6" s="8" t="s">
        <v>339</v>
      </c>
      <c r="G6" s="680"/>
      <c r="H6" s="682"/>
      <c r="I6" s="21" t="s">
        <v>1186</v>
      </c>
      <c r="J6" s="21" t="s">
        <v>1190</v>
      </c>
      <c r="K6" s="662"/>
      <c r="L6" s="665"/>
      <c r="M6" s="667"/>
      <c r="N6" s="22" t="s">
        <v>337</v>
      </c>
      <c r="O6" s="22" t="s">
        <v>339</v>
      </c>
      <c r="P6" s="22" t="s">
        <v>337</v>
      </c>
      <c r="Q6" s="22" t="s">
        <v>339</v>
      </c>
      <c r="R6" s="665"/>
      <c r="S6" s="669"/>
      <c r="T6" s="30" t="s">
        <v>339</v>
      </c>
      <c r="U6" s="22" t="s">
        <v>339</v>
      </c>
      <c r="V6" s="22" t="s">
        <v>337</v>
      </c>
      <c r="W6" s="22" t="s">
        <v>339</v>
      </c>
      <c r="X6" s="22" t="s">
        <v>337</v>
      </c>
    </row>
    <row r="7" spans="1:24" s="2" customFormat="1">
      <c r="A7" s="670" t="s">
        <v>152</v>
      </c>
      <c r="B7" s="670"/>
      <c r="C7" s="670"/>
      <c r="D7" s="36">
        <v>226110</v>
      </c>
      <c r="E7" s="36">
        <v>177943</v>
      </c>
      <c r="F7" s="36">
        <v>48167</v>
      </c>
      <c r="G7" s="12"/>
      <c r="H7" s="36">
        <v>28224</v>
      </c>
      <c r="I7" s="36">
        <v>24665</v>
      </c>
      <c r="J7" s="36">
        <v>3559</v>
      </c>
      <c r="K7" s="36"/>
      <c r="L7" s="12"/>
      <c r="M7" s="36">
        <v>137002</v>
      </c>
      <c r="N7" s="36">
        <v>30479</v>
      </c>
      <c r="O7" s="36">
        <v>4167</v>
      </c>
      <c r="P7" s="36">
        <v>77265</v>
      </c>
      <c r="Q7" s="36">
        <v>25091</v>
      </c>
      <c r="R7" s="12"/>
      <c r="S7" s="36">
        <v>60884</v>
      </c>
      <c r="T7" s="36">
        <v>5814</v>
      </c>
      <c r="U7" s="36">
        <v>10292</v>
      </c>
      <c r="V7" s="36">
        <v>30636</v>
      </c>
      <c r="W7" s="36">
        <v>2803</v>
      </c>
      <c r="X7" s="36">
        <v>11339</v>
      </c>
    </row>
    <row r="8" spans="1:24" s="2" customFormat="1">
      <c r="A8" s="672" t="s">
        <v>153</v>
      </c>
      <c r="B8" s="35" t="s">
        <v>153</v>
      </c>
      <c r="C8" s="37" t="s">
        <v>154</v>
      </c>
      <c r="D8" s="38">
        <f>SUM(D10:D30)</f>
        <v>27020</v>
      </c>
      <c r="E8" s="38">
        <f t="shared" ref="E8:E71" si="0">I8+J8+N8+P8+V8+X8</f>
        <v>25224</v>
      </c>
      <c r="F8" s="38">
        <f t="shared" ref="F8:F71" si="1">K8+O8+Q8+T8+U8+W8</f>
        <v>1796</v>
      </c>
      <c r="G8" s="39"/>
      <c r="H8" s="38">
        <f t="shared" ref="H8:X8" si="2">SUM(H10:H30)</f>
        <v>7722</v>
      </c>
      <c r="I8" s="38">
        <f t="shared" si="2"/>
        <v>6578</v>
      </c>
      <c r="J8" s="38">
        <f t="shared" si="2"/>
        <v>1144</v>
      </c>
      <c r="K8" s="38"/>
      <c r="L8" s="39"/>
      <c r="M8" s="38">
        <f t="shared" si="2"/>
        <v>16579</v>
      </c>
      <c r="N8" s="38">
        <f t="shared" si="2"/>
        <v>3772</v>
      </c>
      <c r="O8" s="38">
        <f t="shared" si="2"/>
        <v>62</v>
      </c>
      <c r="P8" s="38">
        <f t="shared" si="2"/>
        <v>11782</v>
      </c>
      <c r="Q8" s="38">
        <f t="shared" si="2"/>
        <v>963</v>
      </c>
      <c r="R8" s="39"/>
      <c r="S8" s="38">
        <f t="shared" si="2"/>
        <v>2719</v>
      </c>
      <c r="T8" s="38">
        <f t="shared" si="2"/>
        <v>233</v>
      </c>
      <c r="U8" s="38">
        <f t="shared" si="2"/>
        <v>451</v>
      </c>
      <c r="V8" s="38">
        <f t="shared" si="2"/>
        <v>1550</v>
      </c>
      <c r="W8" s="38">
        <f t="shared" si="2"/>
        <v>87</v>
      </c>
      <c r="X8" s="38">
        <f t="shared" si="2"/>
        <v>398</v>
      </c>
    </row>
    <row r="9" spans="1:24">
      <c r="A9" s="673"/>
      <c r="B9" s="35" t="s">
        <v>346</v>
      </c>
      <c r="C9" s="35"/>
      <c r="D9" s="38">
        <f>SUM(D10:D28)</f>
        <v>23210</v>
      </c>
      <c r="E9" s="38">
        <f t="shared" si="0"/>
        <v>22856</v>
      </c>
      <c r="F9" s="38">
        <f t="shared" si="1"/>
        <v>354</v>
      </c>
      <c r="G9" s="39"/>
      <c r="H9" s="38">
        <f t="shared" ref="H9:X9" si="3">SUM(H10:H28)</f>
        <v>7722</v>
      </c>
      <c r="I9" s="38">
        <f t="shared" si="3"/>
        <v>6578</v>
      </c>
      <c r="J9" s="38">
        <f t="shared" si="3"/>
        <v>1144</v>
      </c>
      <c r="K9" s="38"/>
      <c r="L9" s="39"/>
      <c r="M9" s="38">
        <f t="shared" si="3"/>
        <v>14332</v>
      </c>
      <c r="N9" s="38">
        <f t="shared" si="3"/>
        <v>3603</v>
      </c>
      <c r="O9" s="38">
        <f t="shared" si="3"/>
        <v>8</v>
      </c>
      <c r="P9" s="38">
        <f t="shared" si="3"/>
        <v>10590</v>
      </c>
      <c r="Q9" s="38">
        <f t="shared" si="3"/>
        <v>131</v>
      </c>
      <c r="R9" s="39"/>
      <c r="S9" s="38">
        <f t="shared" si="3"/>
        <v>1156</v>
      </c>
      <c r="T9" s="38">
        <f t="shared" si="3"/>
        <v>88</v>
      </c>
      <c r="U9" s="38">
        <f t="shared" si="3"/>
        <v>107</v>
      </c>
      <c r="V9" s="38">
        <f t="shared" si="3"/>
        <v>805</v>
      </c>
      <c r="W9" s="38">
        <f t="shared" si="3"/>
        <v>20</v>
      </c>
      <c r="X9" s="38">
        <f t="shared" si="3"/>
        <v>136</v>
      </c>
    </row>
    <row r="10" spans="1:24" ht="27">
      <c r="A10" s="673"/>
      <c r="B10" s="28" t="s">
        <v>155</v>
      </c>
      <c r="C10" s="14" t="s">
        <v>514</v>
      </c>
      <c r="D10" s="36">
        <v>726</v>
      </c>
      <c r="E10" s="36">
        <f t="shared" si="0"/>
        <v>726</v>
      </c>
      <c r="F10" s="36"/>
      <c r="G10" s="12" t="s">
        <v>61</v>
      </c>
      <c r="H10" s="38">
        <f t="shared" ref="H10:H20" si="4">I10+J10+K10</f>
        <v>726</v>
      </c>
      <c r="I10" s="44">
        <v>618</v>
      </c>
      <c r="J10" s="44">
        <v>108</v>
      </c>
      <c r="K10" s="44"/>
      <c r="L10" s="26"/>
      <c r="M10" s="45"/>
      <c r="N10" s="46"/>
      <c r="O10" s="46"/>
      <c r="P10" s="46"/>
      <c r="Q10" s="46"/>
      <c r="R10" s="31"/>
      <c r="S10" s="45"/>
      <c r="T10" s="46"/>
      <c r="U10" s="46"/>
      <c r="V10" s="46"/>
      <c r="W10" s="46"/>
      <c r="X10" s="46"/>
    </row>
    <row r="11" spans="1:24" ht="27">
      <c r="A11" s="673"/>
      <c r="B11" s="28" t="s">
        <v>155</v>
      </c>
      <c r="C11" s="14" t="s">
        <v>515</v>
      </c>
      <c r="D11" s="36">
        <v>656</v>
      </c>
      <c r="E11" s="36">
        <f t="shared" si="0"/>
        <v>656</v>
      </c>
      <c r="F11" s="36"/>
      <c r="G11" s="12" t="s">
        <v>61</v>
      </c>
      <c r="H11" s="38">
        <f t="shared" si="4"/>
        <v>656</v>
      </c>
      <c r="I11" s="44">
        <v>596</v>
      </c>
      <c r="J11" s="44">
        <v>60</v>
      </c>
      <c r="K11" s="44"/>
      <c r="L11" s="26"/>
      <c r="M11" s="45"/>
      <c r="N11" s="46"/>
      <c r="O11" s="46"/>
      <c r="P11" s="46"/>
      <c r="Q11" s="46"/>
      <c r="R11" s="31"/>
      <c r="S11" s="45"/>
      <c r="T11" s="46"/>
      <c r="U11" s="46"/>
      <c r="V11" s="46"/>
      <c r="W11" s="46"/>
      <c r="X11" s="46"/>
    </row>
    <row r="12" spans="1:24" ht="27">
      <c r="A12" s="673"/>
      <c r="B12" s="28" t="s">
        <v>155</v>
      </c>
      <c r="C12" s="14" t="s">
        <v>516</v>
      </c>
      <c r="D12" s="36">
        <v>834</v>
      </c>
      <c r="E12" s="36">
        <f t="shared" si="0"/>
        <v>834</v>
      </c>
      <c r="F12" s="36"/>
      <c r="G12" s="12" t="s">
        <v>61</v>
      </c>
      <c r="H12" s="38">
        <f t="shared" si="4"/>
        <v>834</v>
      </c>
      <c r="I12" s="44">
        <v>716</v>
      </c>
      <c r="J12" s="44">
        <v>118</v>
      </c>
      <c r="K12" s="44"/>
      <c r="L12" s="26"/>
      <c r="M12" s="45"/>
      <c r="N12" s="46"/>
      <c r="O12" s="46"/>
      <c r="P12" s="46"/>
      <c r="Q12" s="46"/>
      <c r="R12" s="31"/>
      <c r="S12" s="45"/>
      <c r="T12" s="46"/>
      <c r="U12" s="46"/>
      <c r="V12" s="46"/>
      <c r="W12" s="46"/>
      <c r="X12" s="46"/>
    </row>
    <row r="13" spans="1:24" ht="27">
      <c r="A13" s="673"/>
      <c r="B13" s="28" t="s">
        <v>155</v>
      </c>
      <c r="C13" s="14" t="s">
        <v>517</v>
      </c>
      <c r="D13" s="36">
        <v>956</v>
      </c>
      <c r="E13" s="36">
        <f t="shared" si="0"/>
        <v>956</v>
      </c>
      <c r="F13" s="36"/>
      <c r="G13" s="12" t="s">
        <v>23</v>
      </c>
      <c r="H13" s="38">
        <f t="shared" si="4"/>
        <v>956</v>
      </c>
      <c r="I13" s="44">
        <v>853</v>
      </c>
      <c r="J13" s="44">
        <v>103</v>
      </c>
      <c r="K13" s="44"/>
      <c r="L13" s="26"/>
      <c r="M13" s="45"/>
      <c r="N13" s="46"/>
      <c r="O13" s="46"/>
      <c r="P13" s="46"/>
      <c r="Q13" s="46"/>
      <c r="R13" s="31"/>
      <c r="S13" s="45"/>
      <c r="T13" s="46"/>
      <c r="U13" s="46"/>
      <c r="V13" s="46"/>
      <c r="W13" s="46"/>
      <c r="X13" s="46"/>
    </row>
    <row r="14" spans="1:24" ht="27">
      <c r="A14" s="673"/>
      <c r="B14" s="28" t="s">
        <v>155</v>
      </c>
      <c r="C14" s="14" t="s">
        <v>518</v>
      </c>
      <c r="D14" s="36">
        <v>785</v>
      </c>
      <c r="E14" s="36">
        <f t="shared" si="0"/>
        <v>785</v>
      </c>
      <c r="F14" s="36"/>
      <c r="G14" s="12" t="s">
        <v>61</v>
      </c>
      <c r="H14" s="38">
        <f t="shared" si="4"/>
        <v>785</v>
      </c>
      <c r="I14" s="44">
        <v>682</v>
      </c>
      <c r="J14" s="44">
        <v>103</v>
      </c>
      <c r="K14" s="44"/>
      <c r="L14" s="26"/>
      <c r="M14" s="45"/>
      <c r="N14" s="46"/>
      <c r="O14" s="46"/>
      <c r="P14" s="46"/>
      <c r="Q14" s="46"/>
      <c r="R14" s="31"/>
      <c r="S14" s="45"/>
      <c r="T14" s="46"/>
      <c r="U14" s="46"/>
      <c r="V14" s="46"/>
      <c r="W14" s="46"/>
      <c r="X14" s="46"/>
    </row>
    <row r="15" spans="1:24" ht="27">
      <c r="A15" s="673"/>
      <c r="B15" s="28" t="s">
        <v>155</v>
      </c>
      <c r="C15" s="14" t="s">
        <v>519</v>
      </c>
      <c r="D15" s="36">
        <v>952</v>
      </c>
      <c r="E15" s="36">
        <f t="shared" si="0"/>
        <v>952</v>
      </c>
      <c r="F15" s="36"/>
      <c r="G15" s="12" t="s">
        <v>61</v>
      </c>
      <c r="H15" s="38">
        <f t="shared" si="4"/>
        <v>952</v>
      </c>
      <c r="I15" s="44">
        <v>698</v>
      </c>
      <c r="J15" s="44">
        <v>254</v>
      </c>
      <c r="K15" s="44"/>
      <c r="L15" s="26"/>
      <c r="M15" s="45"/>
      <c r="N15" s="46"/>
      <c r="O15" s="46"/>
      <c r="P15" s="46"/>
      <c r="Q15" s="46"/>
      <c r="R15" s="31"/>
      <c r="S15" s="45"/>
      <c r="T15" s="46"/>
      <c r="U15" s="46"/>
      <c r="V15" s="46"/>
      <c r="W15" s="46"/>
      <c r="X15" s="46"/>
    </row>
    <row r="16" spans="1:24" ht="27">
      <c r="A16" s="673"/>
      <c r="B16" s="28" t="s">
        <v>155</v>
      </c>
      <c r="C16" s="14" t="s">
        <v>520</v>
      </c>
      <c r="D16" s="36">
        <v>970</v>
      </c>
      <c r="E16" s="36">
        <f t="shared" si="0"/>
        <v>970</v>
      </c>
      <c r="F16" s="36"/>
      <c r="G16" s="12" t="s">
        <v>61</v>
      </c>
      <c r="H16" s="38">
        <f t="shared" si="4"/>
        <v>970</v>
      </c>
      <c r="I16" s="44">
        <v>736</v>
      </c>
      <c r="J16" s="44">
        <v>234</v>
      </c>
      <c r="K16" s="44"/>
      <c r="L16" s="26"/>
      <c r="M16" s="45"/>
      <c r="N16" s="46"/>
      <c r="O16" s="46"/>
      <c r="P16" s="46"/>
      <c r="Q16" s="46"/>
      <c r="R16" s="31"/>
      <c r="S16" s="45"/>
      <c r="T16" s="46"/>
      <c r="U16" s="46"/>
      <c r="V16" s="46"/>
      <c r="W16" s="46"/>
      <c r="X16" s="46"/>
    </row>
    <row r="17" spans="1:24" ht="27">
      <c r="A17" s="673"/>
      <c r="B17" s="28" t="s">
        <v>155</v>
      </c>
      <c r="C17" s="14" t="s">
        <v>521</v>
      </c>
      <c r="D17" s="36">
        <v>813</v>
      </c>
      <c r="E17" s="36">
        <f t="shared" si="0"/>
        <v>813</v>
      </c>
      <c r="F17" s="36"/>
      <c r="G17" s="12" t="s">
        <v>61</v>
      </c>
      <c r="H17" s="38">
        <f t="shared" si="4"/>
        <v>813</v>
      </c>
      <c r="I17" s="44">
        <v>766</v>
      </c>
      <c r="J17" s="44">
        <v>47</v>
      </c>
      <c r="K17" s="44"/>
      <c r="L17" s="26"/>
      <c r="M17" s="45"/>
      <c r="N17" s="46"/>
      <c r="O17" s="46"/>
      <c r="P17" s="46"/>
      <c r="Q17" s="46"/>
      <c r="R17" s="31"/>
      <c r="S17" s="45"/>
      <c r="T17" s="46"/>
      <c r="U17" s="46"/>
      <c r="V17" s="46"/>
      <c r="W17" s="46"/>
      <c r="X17" s="46"/>
    </row>
    <row r="18" spans="1:24" ht="27">
      <c r="A18" s="673"/>
      <c r="B18" s="28" t="s">
        <v>155</v>
      </c>
      <c r="C18" s="14" t="s">
        <v>522</v>
      </c>
      <c r="D18" s="36">
        <v>542</v>
      </c>
      <c r="E18" s="36">
        <f t="shared" si="0"/>
        <v>542</v>
      </c>
      <c r="F18" s="36"/>
      <c r="G18" s="12" t="s">
        <v>61</v>
      </c>
      <c r="H18" s="38">
        <f t="shared" si="4"/>
        <v>542</v>
      </c>
      <c r="I18" s="44">
        <v>431</v>
      </c>
      <c r="J18" s="44">
        <v>111</v>
      </c>
      <c r="K18" s="44"/>
      <c r="L18" s="26"/>
      <c r="M18" s="45"/>
      <c r="N18" s="46"/>
      <c r="O18" s="46"/>
      <c r="P18" s="46"/>
      <c r="Q18" s="46"/>
      <c r="R18" s="31"/>
      <c r="S18" s="45"/>
      <c r="T18" s="46"/>
      <c r="U18" s="46"/>
      <c r="V18" s="46"/>
      <c r="W18" s="46"/>
      <c r="X18" s="46"/>
    </row>
    <row r="19" spans="1:24" ht="27">
      <c r="A19" s="673"/>
      <c r="B19" s="28" t="s">
        <v>155</v>
      </c>
      <c r="C19" s="14" t="s">
        <v>523</v>
      </c>
      <c r="D19" s="36">
        <v>457</v>
      </c>
      <c r="E19" s="36">
        <f t="shared" si="0"/>
        <v>457</v>
      </c>
      <c r="F19" s="36"/>
      <c r="G19" s="12" t="s">
        <v>61</v>
      </c>
      <c r="H19" s="38">
        <f t="shared" si="4"/>
        <v>457</v>
      </c>
      <c r="I19" s="44">
        <v>451</v>
      </c>
      <c r="J19" s="44">
        <v>6</v>
      </c>
      <c r="K19" s="44"/>
      <c r="L19" s="26"/>
      <c r="M19" s="45"/>
      <c r="N19" s="46"/>
      <c r="O19" s="46"/>
      <c r="P19" s="46"/>
      <c r="Q19" s="46"/>
      <c r="R19" s="31"/>
      <c r="S19" s="45"/>
      <c r="T19" s="46"/>
      <c r="U19" s="46"/>
      <c r="V19" s="46"/>
      <c r="W19" s="46"/>
      <c r="X19" s="46"/>
    </row>
    <row r="20" spans="1:24" ht="27">
      <c r="A20" s="673"/>
      <c r="B20" s="28" t="s">
        <v>155</v>
      </c>
      <c r="C20" s="14" t="s">
        <v>524</v>
      </c>
      <c r="D20" s="36">
        <v>31</v>
      </c>
      <c r="E20" s="36">
        <f t="shared" si="0"/>
        <v>31</v>
      </c>
      <c r="F20" s="36"/>
      <c r="G20" s="12" t="s">
        <v>23</v>
      </c>
      <c r="H20" s="38">
        <f t="shared" si="4"/>
        <v>31</v>
      </c>
      <c r="I20" s="44">
        <v>31</v>
      </c>
      <c r="J20" s="44"/>
      <c r="K20" s="44"/>
      <c r="L20" s="26"/>
      <c r="M20" s="45"/>
      <c r="N20" s="46"/>
      <c r="O20" s="46"/>
      <c r="P20" s="46"/>
      <c r="Q20" s="46"/>
      <c r="R20" s="31"/>
      <c r="S20" s="45"/>
      <c r="T20" s="46"/>
      <c r="U20" s="46"/>
      <c r="V20" s="46"/>
      <c r="W20" s="46"/>
      <c r="X20" s="46"/>
    </row>
    <row r="21" spans="1:24" ht="27">
      <c r="A21" s="673"/>
      <c r="B21" s="14" t="s">
        <v>155</v>
      </c>
      <c r="C21" s="14"/>
      <c r="D21" s="36">
        <v>13849</v>
      </c>
      <c r="E21" s="36">
        <f t="shared" si="0"/>
        <v>13792</v>
      </c>
      <c r="F21" s="36">
        <f t="shared" si="1"/>
        <v>57</v>
      </c>
      <c r="G21" s="12"/>
      <c r="H21" s="40"/>
      <c r="I21" s="47"/>
      <c r="J21" s="47"/>
      <c r="K21" s="47"/>
      <c r="L21" s="14" t="s">
        <v>1191</v>
      </c>
      <c r="M21" s="48">
        <f t="shared" ref="M21:M81" si="5">N21+O21+P21+Q21</f>
        <v>13368</v>
      </c>
      <c r="N21" s="46">
        <v>3471</v>
      </c>
      <c r="O21" s="46"/>
      <c r="P21" s="46">
        <v>9897</v>
      </c>
      <c r="Q21" s="46"/>
      <c r="R21" s="31" t="s">
        <v>21</v>
      </c>
      <c r="S21" s="48">
        <f t="shared" ref="S21:S82" si="6">T21+U21+V21+W21+X21</f>
        <v>481</v>
      </c>
      <c r="T21" s="49">
        <v>37</v>
      </c>
      <c r="U21" s="49">
        <v>20</v>
      </c>
      <c r="V21" s="50">
        <v>359</v>
      </c>
      <c r="W21" s="50"/>
      <c r="X21" s="50">
        <v>65</v>
      </c>
    </row>
    <row r="22" spans="1:24" ht="27">
      <c r="A22" s="673"/>
      <c r="B22" s="14" t="s">
        <v>157</v>
      </c>
      <c r="C22" s="14"/>
      <c r="D22" s="36">
        <v>850</v>
      </c>
      <c r="E22" s="36">
        <f t="shared" si="0"/>
        <v>696</v>
      </c>
      <c r="F22" s="36">
        <f t="shared" si="1"/>
        <v>154</v>
      </c>
      <c r="G22" s="12"/>
      <c r="H22" s="40"/>
      <c r="I22" s="47"/>
      <c r="J22" s="47"/>
      <c r="K22" s="47"/>
      <c r="L22" s="14" t="s">
        <v>1191</v>
      </c>
      <c r="M22" s="48">
        <f t="shared" si="5"/>
        <v>563</v>
      </c>
      <c r="N22" s="46">
        <v>82</v>
      </c>
      <c r="O22" s="46">
        <v>5</v>
      </c>
      <c r="P22" s="46">
        <v>400</v>
      </c>
      <c r="Q22" s="46">
        <v>76</v>
      </c>
      <c r="R22" s="31" t="s">
        <v>21</v>
      </c>
      <c r="S22" s="48">
        <f t="shared" si="6"/>
        <v>287</v>
      </c>
      <c r="T22" s="49">
        <v>22</v>
      </c>
      <c r="U22" s="49">
        <v>37</v>
      </c>
      <c r="V22" s="50">
        <v>189</v>
      </c>
      <c r="W22" s="50">
        <v>14</v>
      </c>
      <c r="X22" s="50">
        <v>25</v>
      </c>
    </row>
    <row r="23" spans="1:24" ht="27">
      <c r="A23" s="673"/>
      <c r="B23" s="14" t="s">
        <v>158</v>
      </c>
      <c r="C23" s="14"/>
      <c r="D23" s="36">
        <v>572</v>
      </c>
      <c r="E23" s="36">
        <f t="shared" si="0"/>
        <v>472</v>
      </c>
      <c r="F23" s="36">
        <f t="shared" si="1"/>
        <v>100</v>
      </c>
      <c r="G23" s="12"/>
      <c r="H23" s="40"/>
      <c r="I23" s="47"/>
      <c r="J23" s="47"/>
      <c r="K23" s="47"/>
      <c r="L23" s="14" t="s">
        <v>1191</v>
      </c>
      <c r="M23" s="48">
        <f t="shared" si="5"/>
        <v>391</v>
      </c>
      <c r="N23" s="46">
        <v>50</v>
      </c>
      <c r="O23" s="46">
        <v>3</v>
      </c>
      <c r="P23" s="46">
        <v>284</v>
      </c>
      <c r="Q23" s="46">
        <v>54</v>
      </c>
      <c r="R23" s="31" t="s">
        <v>21</v>
      </c>
      <c r="S23" s="48">
        <f t="shared" si="6"/>
        <v>181</v>
      </c>
      <c r="T23" s="49">
        <v>18</v>
      </c>
      <c r="U23" s="49">
        <v>21</v>
      </c>
      <c r="V23" s="50">
        <v>109</v>
      </c>
      <c r="W23" s="50">
        <v>4</v>
      </c>
      <c r="X23" s="50">
        <v>29</v>
      </c>
    </row>
    <row r="24" spans="1:24" ht="27">
      <c r="A24" s="673"/>
      <c r="B24" s="14" t="s">
        <v>159</v>
      </c>
      <c r="C24" s="14"/>
      <c r="D24" s="36">
        <v>61</v>
      </c>
      <c r="E24" s="36">
        <f t="shared" si="0"/>
        <v>48</v>
      </c>
      <c r="F24" s="36">
        <f t="shared" si="1"/>
        <v>13</v>
      </c>
      <c r="G24" s="12"/>
      <c r="H24" s="40"/>
      <c r="I24" s="47"/>
      <c r="J24" s="47"/>
      <c r="K24" s="47"/>
      <c r="L24" s="14"/>
      <c r="M24" s="40"/>
      <c r="N24" s="47"/>
      <c r="O24" s="47"/>
      <c r="P24" s="47"/>
      <c r="Q24" s="47"/>
      <c r="R24" s="14" t="s">
        <v>21</v>
      </c>
      <c r="S24" s="48">
        <f t="shared" si="6"/>
        <v>61</v>
      </c>
      <c r="T24" s="49">
        <v>3</v>
      </c>
      <c r="U24" s="49">
        <v>9</v>
      </c>
      <c r="V24" s="50">
        <v>44</v>
      </c>
      <c r="W24" s="50">
        <v>1</v>
      </c>
      <c r="X24" s="50">
        <v>4</v>
      </c>
    </row>
    <row r="25" spans="1:24" ht="27">
      <c r="A25" s="673"/>
      <c r="B25" s="14" t="s">
        <v>160</v>
      </c>
      <c r="C25" s="14"/>
      <c r="D25" s="36">
        <v>15</v>
      </c>
      <c r="E25" s="36">
        <f t="shared" si="0"/>
        <v>12</v>
      </c>
      <c r="F25" s="36">
        <f t="shared" si="1"/>
        <v>3</v>
      </c>
      <c r="G25" s="12"/>
      <c r="H25" s="40"/>
      <c r="I25" s="47"/>
      <c r="J25" s="47"/>
      <c r="K25" s="47"/>
      <c r="L25" s="14"/>
      <c r="M25" s="40"/>
      <c r="N25" s="47"/>
      <c r="O25" s="47"/>
      <c r="P25" s="47"/>
      <c r="Q25" s="47"/>
      <c r="R25" s="14" t="s">
        <v>21</v>
      </c>
      <c r="S25" s="48">
        <f t="shared" si="6"/>
        <v>15</v>
      </c>
      <c r="T25" s="49">
        <v>1</v>
      </c>
      <c r="U25" s="49">
        <v>2</v>
      </c>
      <c r="V25" s="50">
        <v>11</v>
      </c>
      <c r="W25" s="50"/>
      <c r="X25" s="50">
        <v>1</v>
      </c>
    </row>
    <row r="26" spans="1:24" ht="27">
      <c r="A26" s="673"/>
      <c r="B26" s="14" t="s">
        <v>161</v>
      </c>
      <c r="C26" s="14"/>
      <c r="D26" s="36">
        <v>35</v>
      </c>
      <c r="E26" s="36">
        <f t="shared" si="0"/>
        <v>28</v>
      </c>
      <c r="F26" s="36">
        <f t="shared" si="1"/>
        <v>7</v>
      </c>
      <c r="G26" s="12"/>
      <c r="H26" s="40"/>
      <c r="I26" s="47"/>
      <c r="J26" s="47"/>
      <c r="K26" s="47"/>
      <c r="L26" s="14"/>
      <c r="M26" s="40"/>
      <c r="N26" s="47"/>
      <c r="O26" s="47"/>
      <c r="P26" s="47"/>
      <c r="Q26" s="47"/>
      <c r="R26" s="14" t="s">
        <v>21</v>
      </c>
      <c r="S26" s="48">
        <f t="shared" si="6"/>
        <v>35</v>
      </c>
      <c r="T26" s="49">
        <v>2</v>
      </c>
      <c r="U26" s="49">
        <v>5</v>
      </c>
      <c r="V26" s="50">
        <v>25</v>
      </c>
      <c r="W26" s="50"/>
      <c r="X26" s="50">
        <v>3</v>
      </c>
    </row>
    <row r="27" spans="1:24" ht="27">
      <c r="A27" s="673"/>
      <c r="B27" s="14" t="s">
        <v>162</v>
      </c>
      <c r="C27" s="14"/>
      <c r="D27" s="36">
        <v>73</v>
      </c>
      <c r="E27" s="36">
        <f t="shared" si="0"/>
        <v>58</v>
      </c>
      <c r="F27" s="36">
        <f t="shared" si="1"/>
        <v>15</v>
      </c>
      <c r="G27" s="12"/>
      <c r="H27" s="40"/>
      <c r="I27" s="47"/>
      <c r="J27" s="47"/>
      <c r="K27" s="47"/>
      <c r="L27" s="14"/>
      <c r="M27" s="48"/>
      <c r="N27" s="46"/>
      <c r="O27" s="46"/>
      <c r="P27" s="46"/>
      <c r="Q27" s="46"/>
      <c r="R27" s="31" t="s">
        <v>21</v>
      </c>
      <c r="S27" s="48">
        <f t="shared" si="6"/>
        <v>73</v>
      </c>
      <c r="T27" s="49">
        <v>4</v>
      </c>
      <c r="U27" s="49">
        <v>10</v>
      </c>
      <c r="V27" s="50">
        <v>51</v>
      </c>
      <c r="W27" s="50">
        <v>1</v>
      </c>
      <c r="X27" s="50">
        <v>7</v>
      </c>
    </row>
    <row r="28" spans="1:24" ht="27">
      <c r="A28" s="673"/>
      <c r="B28" s="14" t="s">
        <v>163</v>
      </c>
      <c r="C28" s="14"/>
      <c r="D28" s="36">
        <v>33</v>
      </c>
      <c r="E28" s="36">
        <f t="shared" si="0"/>
        <v>28</v>
      </c>
      <c r="F28" s="36">
        <f t="shared" si="1"/>
        <v>5</v>
      </c>
      <c r="G28" s="12"/>
      <c r="H28" s="40"/>
      <c r="I28" s="47"/>
      <c r="J28" s="47"/>
      <c r="K28" s="47"/>
      <c r="L28" s="14" t="s">
        <v>1191</v>
      </c>
      <c r="M28" s="48">
        <f t="shared" si="5"/>
        <v>10</v>
      </c>
      <c r="N28" s="46"/>
      <c r="O28" s="46"/>
      <c r="P28" s="46">
        <v>9</v>
      </c>
      <c r="Q28" s="46">
        <v>1</v>
      </c>
      <c r="R28" s="31" t="s">
        <v>21</v>
      </c>
      <c r="S28" s="48">
        <f t="shared" si="6"/>
        <v>23</v>
      </c>
      <c r="T28" s="49">
        <v>1</v>
      </c>
      <c r="U28" s="49">
        <v>3</v>
      </c>
      <c r="V28" s="50">
        <v>17</v>
      </c>
      <c r="W28" s="50"/>
      <c r="X28" s="50">
        <v>2</v>
      </c>
    </row>
    <row r="29" spans="1:24" ht="27">
      <c r="A29" s="673"/>
      <c r="B29" s="14" t="s">
        <v>164</v>
      </c>
      <c r="C29" s="14"/>
      <c r="D29" s="36">
        <v>2338</v>
      </c>
      <c r="E29" s="36">
        <f t="shared" si="0"/>
        <v>1404</v>
      </c>
      <c r="F29" s="36">
        <f t="shared" si="1"/>
        <v>934</v>
      </c>
      <c r="G29" s="12"/>
      <c r="H29" s="40"/>
      <c r="I29" s="47"/>
      <c r="J29" s="47"/>
      <c r="K29" s="47"/>
      <c r="L29" s="14" t="s">
        <v>1191</v>
      </c>
      <c r="M29" s="48">
        <f t="shared" si="5"/>
        <v>1465</v>
      </c>
      <c r="N29" s="46">
        <v>111</v>
      </c>
      <c r="O29" s="46">
        <v>37</v>
      </c>
      <c r="P29" s="46">
        <v>746</v>
      </c>
      <c r="Q29" s="46">
        <v>571</v>
      </c>
      <c r="R29" s="31" t="s">
        <v>21</v>
      </c>
      <c r="S29" s="48">
        <f t="shared" si="6"/>
        <v>873</v>
      </c>
      <c r="T29" s="49">
        <v>79</v>
      </c>
      <c r="U29" s="49">
        <v>199</v>
      </c>
      <c r="V29" s="50">
        <v>418</v>
      </c>
      <c r="W29" s="50">
        <v>48</v>
      </c>
      <c r="X29" s="50">
        <v>129</v>
      </c>
    </row>
    <row r="30" spans="1:24" ht="27">
      <c r="A30" s="674"/>
      <c r="B30" s="14" t="s">
        <v>165</v>
      </c>
      <c r="C30" s="14"/>
      <c r="D30" s="36">
        <v>1472</v>
      </c>
      <c r="E30" s="36">
        <f t="shared" si="0"/>
        <v>964</v>
      </c>
      <c r="F30" s="36">
        <f t="shared" si="1"/>
        <v>508</v>
      </c>
      <c r="G30" s="12"/>
      <c r="H30" s="40"/>
      <c r="I30" s="47"/>
      <c r="J30" s="47"/>
      <c r="K30" s="47"/>
      <c r="L30" s="14" t="s">
        <v>1191</v>
      </c>
      <c r="M30" s="48">
        <f t="shared" si="5"/>
        <v>782</v>
      </c>
      <c r="N30" s="46">
        <v>58</v>
      </c>
      <c r="O30" s="46">
        <v>17</v>
      </c>
      <c r="P30" s="46">
        <v>446</v>
      </c>
      <c r="Q30" s="46">
        <v>261</v>
      </c>
      <c r="R30" s="31" t="s">
        <v>21</v>
      </c>
      <c r="S30" s="48">
        <f t="shared" si="6"/>
        <v>690</v>
      </c>
      <c r="T30" s="49">
        <v>66</v>
      </c>
      <c r="U30" s="49">
        <v>145</v>
      </c>
      <c r="V30" s="50">
        <v>327</v>
      </c>
      <c r="W30" s="50">
        <v>19</v>
      </c>
      <c r="X30" s="50">
        <v>133</v>
      </c>
    </row>
    <row r="31" spans="1:24" s="2" customFormat="1">
      <c r="A31" s="672" t="s">
        <v>166</v>
      </c>
      <c r="B31" s="35" t="s">
        <v>166</v>
      </c>
      <c r="C31" s="37" t="s">
        <v>167</v>
      </c>
      <c r="D31" s="38">
        <f>SUM(D33:D45)</f>
        <v>8932</v>
      </c>
      <c r="E31" s="38">
        <f t="shared" si="0"/>
        <v>7557</v>
      </c>
      <c r="F31" s="38">
        <f t="shared" si="1"/>
        <v>1375</v>
      </c>
      <c r="G31" s="39"/>
      <c r="H31" s="38">
        <f t="shared" ref="H31:X31" si="7">SUM(H33:H45)</f>
        <v>1956</v>
      </c>
      <c r="I31" s="38">
        <f t="shared" si="7"/>
        <v>1654</v>
      </c>
      <c r="J31" s="38">
        <f t="shared" si="7"/>
        <v>302</v>
      </c>
      <c r="K31" s="38"/>
      <c r="L31" s="39"/>
      <c r="M31" s="38">
        <f t="shared" si="7"/>
        <v>4653</v>
      </c>
      <c r="N31" s="38">
        <f t="shared" si="7"/>
        <v>919</v>
      </c>
      <c r="O31" s="38">
        <f t="shared" si="7"/>
        <v>69</v>
      </c>
      <c r="P31" s="38">
        <f t="shared" si="7"/>
        <v>3022</v>
      </c>
      <c r="Q31" s="38">
        <f t="shared" si="7"/>
        <v>643</v>
      </c>
      <c r="R31" s="39"/>
      <c r="S31" s="38">
        <f t="shared" si="7"/>
        <v>2323</v>
      </c>
      <c r="T31" s="38">
        <f t="shared" si="7"/>
        <v>171</v>
      </c>
      <c r="U31" s="38">
        <f t="shared" si="7"/>
        <v>409</v>
      </c>
      <c r="V31" s="38">
        <f t="shared" si="7"/>
        <v>1334</v>
      </c>
      <c r="W31" s="38">
        <f t="shared" si="7"/>
        <v>83</v>
      </c>
      <c r="X31" s="38">
        <f t="shared" si="7"/>
        <v>326</v>
      </c>
    </row>
    <row r="32" spans="1:24" s="2" customFormat="1">
      <c r="A32" s="673"/>
      <c r="B32" s="35" t="s">
        <v>347</v>
      </c>
      <c r="C32" s="37"/>
      <c r="D32" s="36">
        <f>SUM(D33:D40)</f>
        <v>4817</v>
      </c>
      <c r="E32" s="36">
        <f t="shared" si="0"/>
        <v>4782</v>
      </c>
      <c r="F32" s="36">
        <f t="shared" si="1"/>
        <v>35</v>
      </c>
      <c r="G32" s="41"/>
      <c r="H32" s="36">
        <f t="shared" ref="H32:X32" si="8">SUM(H33:H40)</f>
        <v>1956</v>
      </c>
      <c r="I32" s="36">
        <f t="shared" si="8"/>
        <v>1654</v>
      </c>
      <c r="J32" s="36">
        <f t="shared" si="8"/>
        <v>302</v>
      </c>
      <c r="K32" s="36"/>
      <c r="L32" s="41"/>
      <c r="M32" s="36">
        <f t="shared" si="8"/>
        <v>2461</v>
      </c>
      <c r="N32" s="36">
        <f t="shared" si="8"/>
        <v>562</v>
      </c>
      <c r="O32" s="36"/>
      <c r="P32" s="36">
        <f t="shared" si="8"/>
        <v>1899</v>
      </c>
      <c r="Q32" s="36"/>
      <c r="R32" s="41"/>
      <c r="S32" s="36">
        <f t="shared" si="8"/>
        <v>400</v>
      </c>
      <c r="T32" s="36">
        <f t="shared" si="8"/>
        <v>17</v>
      </c>
      <c r="U32" s="36">
        <f t="shared" si="8"/>
        <v>18</v>
      </c>
      <c r="V32" s="36">
        <f t="shared" si="8"/>
        <v>335</v>
      </c>
      <c r="W32" s="36"/>
      <c r="X32" s="36">
        <f t="shared" si="8"/>
        <v>30</v>
      </c>
    </row>
    <row r="33" spans="1:24" ht="27">
      <c r="A33" s="673"/>
      <c r="B33" s="28" t="s">
        <v>168</v>
      </c>
      <c r="C33" s="42" t="s">
        <v>529</v>
      </c>
      <c r="D33" s="36">
        <v>21</v>
      </c>
      <c r="E33" s="36">
        <f t="shared" si="0"/>
        <v>21</v>
      </c>
      <c r="F33" s="36"/>
      <c r="G33" s="12" t="s">
        <v>23</v>
      </c>
      <c r="H33" s="38">
        <f>I33+J33+K33</f>
        <v>21</v>
      </c>
      <c r="I33" s="44">
        <v>21</v>
      </c>
      <c r="J33" s="44"/>
      <c r="K33" s="44"/>
      <c r="L33" s="26"/>
      <c r="M33" s="45"/>
      <c r="N33" s="46"/>
      <c r="O33" s="46"/>
      <c r="P33" s="46"/>
      <c r="Q33" s="46"/>
      <c r="R33" s="31"/>
      <c r="S33" s="45"/>
      <c r="T33" s="46"/>
      <c r="U33" s="46"/>
      <c r="V33" s="46"/>
      <c r="W33" s="46"/>
      <c r="X33" s="46"/>
    </row>
    <row r="34" spans="1:24" ht="27">
      <c r="A34" s="673"/>
      <c r="B34" s="28" t="s">
        <v>168</v>
      </c>
      <c r="C34" s="14" t="s">
        <v>527</v>
      </c>
      <c r="D34" s="36">
        <v>1086</v>
      </c>
      <c r="E34" s="36">
        <f t="shared" si="0"/>
        <v>1086</v>
      </c>
      <c r="F34" s="36"/>
      <c r="G34" s="12" t="s">
        <v>61</v>
      </c>
      <c r="H34" s="38">
        <f>I34+J34+K34</f>
        <v>1086</v>
      </c>
      <c r="I34" s="44">
        <v>891</v>
      </c>
      <c r="J34" s="44">
        <v>195</v>
      </c>
      <c r="K34" s="44"/>
      <c r="L34" s="26"/>
      <c r="M34" s="45"/>
      <c r="N34" s="46"/>
      <c r="O34" s="46"/>
      <c r="P34" s="46"/>
      <c r="Q34" s="46"/>
      <c r="R34" s="31"/>
      <c r="S34" s="45"/>
      <c r="T34" s="46"/>
      <c r="U34" s="46"/>
      <c r="V34" s="46"/>
      <c r="W34" s="46"/>
      <c r="X34" s="46"/>
    </row>
    <row r="35" spans="1:24" ht="27">
      <c r="A35" s="673"/>
      <c r="B35" s="28" t="s">
        <v>168</v>
      </c>
      <c r="C35" s="14" t="s">
        <v>528</v>
      </c>
      <c r="D35" s="36">
        <v>849</v>
      </c>
      <c r="E35" s="36">
        <f t="shared" si="0"/>
        <v>849</v>
      </c>
      <c r="F35" s="36"/>
      <c r="G35" s="12" t="s">
        <v>61</v>
      </c>
      <c r="H35" s="38">
        <f>I35+J35+K35</f>
        <v>849</v>
      </c>
      <c r="I35" s="44">
        <v>742</v>
      </c>
      <c r="J35" s="44">
        <v>107</v>
      </c>
      <c r="K35" s="44"/>
      <c r="L35" s="26"/>
      <c r="M35" s="45"/>
      <c r="N35" s="46"/>
      <c r="O35" s="46"/>
      <c r="P35" s="46"/>
      <c r="Q35" s="46"/>
      <c r="R35" s="31"/>
      <c r="S35" s="45"/>
      <c r="T35" s="46"/>
      <c r="U35" s="46"/>
      <c r="V35" s="46"/>
      <c r="W35" s="46"/>
      <c r="X35" s="46"/>
    </row>
    <row r="36" spans="1:24" ht="27">
      <c r="A36" s="673"/>
      <c r="B36" s="14" t="s">
        <v>168</v>
      </c>
      <c r="C36" s="14"/>
      <c r="D36" s="36">
        <v>2861</v>
      </c>
      <c r="E36" s="36">
        <f t="shared" si="0"/>
        <v>2826</v>
      </c>
      <c r="F36" s="36">
        <f t="shared" si="1"/>
        <v>35</v>
      </c>
      <c r="G36" s="12"/>
      <c r="H36" s="40"/>
      <c r="I36" s="47"/>
      <c r="J36" s="47"/>
      <c r="K36" s="47"/>
      <c r="L36" s="14" t="s">
        <v>1191</v>
      </c>
      <c r="M36" s="40">
        <f t="shared" si="5"/>
        <v>2461</v>
      </c>
      <c r="N36" s="46">
        <v>562</v>
      </c>
      <c r="O36" s="46"/>
      <c r="P36" s="46">
        <v>1899</v>
      </c>
      <c r="Q36" s="46"/>
      <c r="R36" s="31" t="s">
        <v>21</v>
      </c>
      <c r="S36" s="51">
        <f t="shared" si="6"/>
        <v>400</v>
      </c>
      <c r="T36" s="49">
        <v>17</v>
      </c>
      <c r="U36" s="49">
        <v>18</v>
      </c>
      <c r="V36" s="50">
        <v>335</v>
      </c>
      <c r="W36" s="50"/>
      <c r="X36" s="50">
        <v>30</v>
      </c>
    </row>
    <row r="37" spans="1:24">
      <c r="A37" s="673"/>
      <c r="B37" s="14" t="s">
        <v>169</v>
      </c>
      <c r="C37" s="14"/>
      <c r="D37" s="36"/>
      <c r="E37" s="36"/>
      <c r="F37" s="36"/>
      <c r="G37" s="12"/>
      <c r="H37" s="40"/>
      <c r="I37" s="47"/>
      <c r="J37" s="47"/>
      <c r="K37" s="47"/>
      <c r="L37" s="14"/>
      <c r="M37" s="40"/>
      <c r="N37" s="47"/>
      <c r="O37" s="47"/>
      <c r="P37" s="47"/>
      <c r="Q37" s="47"/>
      <c r="R37" s="14"/>
      <c r="S37" s="51"/>
      <c r="T37" s="49"/>
      <c r="U37" s="49"/>
      <c r="V37" s="50"/>
      <c r="W37" s="50"/>
      <c r="X37" s="50"/>
    </row>
    <row r="38" spans="1:24">
      <c r="A38" s="673"/>
      <c r="B38" s="14" t="s">
        <v>170</v>
      </c>
      <c r="C38" s="14"/>
      <c r="D38" s="36"/>
      <c r="E38" s="36"/>
      <c r="F38" s="36"/>
      <c r="G38" s="12"/>
      <c r="H38" s="40"/>
      <c r="I38" s="47"/>
      <c r="J38" s="47"/>
      <c r="K38" s="47"/>
      <c r="L38" s="14"/>
      <c r="M38" s="40"/>
      <c r="N38" s="47"/>
      <c r="O38" s="47"/>
      <c r="P38" s="47"/>
      <c r="Q38" s="47"/>
      <c r="R38" s="14"/>
      <c r="S38" s="51"/>
      <c r="T38" s="49"/>
      <c r="U38" s="49"/>
      <c r="V38" s="50"/>
      <c r="W38" s="50"/>
      <c r="X38" s="50"/>
    </row>
    <row r="39" spans="1:24">
      <c r="A39" s="673"/>
      <c r="B39" s="14" t="s">
        <v>171</v>
      </c>
      <c r="C39" s="14"/>
      <c r="D39" s="36"/>
      <c r="E39" s="36"/>
      <c r="F39" s="36"/>
      <c r="G39" s="12"/>
      <c r="H39" s="40"/>
      <c r="I39" s="47"/>
      <c r="J39" s="47"/>
      <c r="K39" s="47"/>
      <c r="L39" s="14"/>
      <c r="M39" s="40"/>
      <c r="N39" s="47"/>
      <c r="O39" s="47"/>
      <c r="P39" s="47"/>
      <c r="Q39" s="47"/>
      <c r="R39" s="14"/>
      <c r="S39" s="51"/>
      <c r="T39" s="49"/>
      <c r="U39" s="49"/>
      <c r="V39" s="50"/>
      <c r="W39" s="50"/>
      <c r="X39" s="50"/>
    </row>
    <row r="40" spans="1:24">
      <c r="A40" s="673"/>
      <c r="B40" s="14" t="s">
        <v>172</v>
      </c>
      <c r="C40" s="14"/>
      <c r="D40" s="36"/>
      <c r="E40" s="36"/>
      <c r="F40" s="36"/>
      <c r="G40" s="12"/>
      <c r="H40" s="40"/>
      <c r="I40" s="47"/>
      <c r="J40" s="47"/>
      <c r="K40" s="47"/>
      <c r="L40" s="14"/>
      <c r="M40" s="40"/>
      <c r="N40" s="47"/>
      <c r="O40" s="47"/>
      <c r="P40" s="47"/>
      <c r="Q40" s="47"/>
      <c r="R40" s="14"/>
      <c r="S40" s="51"/>
      <c r="T40" s="49"/>
      <c r="U40" s="49"/>
      <c r="V40" s="50"/>
      <c r="W40" s="50"/>
      <c r="X40" s="50"/>
    </row>
    <row r="41" spans="1:24" ht="27">
      <c r="A41" s="673"/>
      <c r="B41" s="14" t="s">
        <v>173</v>
      </c>
      <c r="C41" s="14"/>
      <c r="D41" s="36">
        <v>306</v>
      </c>
      <c r="E41" s="36">
        <f t="shared" si="0"/>
        <v>192</v>
      </c>
      <c r="F41" s="36">
        <f t="shared" si="1"/>
        <v>114</v>
      </c>
      <c r="G41" s="12"/>
      <c r="H41" s="40"/>
      <c r="I41" s="47"/>
      <c r="J41" s="47"/>
      <c r="K41" s="47"/>
      <c r="L41" s="14" t="s">
        <v>1191</v>
      </c>
      <c r="M41" s="40">
        <f t="shared" si="5"/>
        <v>105</v>
      </c>
      <c r="N41" s="46">
        <v>8</v>
      </c>
      <c r="O41" s="46">
        <v>2</v>
      </c>
      <c r="P41" s="46">
        <v>58</v>
      </c>
      <c r="Q41" s="46">
        <v>37</v>
      </c>
      <c r="R41" s="31" t="s">
        <v>21</v>
      </c>
      <c r="S41" s="51">
        <f t="shared" si="6"/>
        <v>201</v>
      </c>
      <c r="T41" s="49">
        <v>12</v>
      </c>
      <c r="U41" s="49">
        <v>55</v>
      </c>
      <c r="V41" s="50">
        <v>106</v>
      </c>
      <c r="W41" s="50">
        <v>8</v>
      </c>
      <c r="X41" s="50">
        <v>20</v>
      </c>
    </row>
    <row r="42" spans="1:24" ht="27">
      <c r="A42" s="673"/>
      <c r="B42" s="14" t="s">
        <v>174</v>
      </c>
      <c r="C42" s="14"/>
      <c r="D42" s="36">
        <v>1271</v>
      </c>
      <c r="E42" s="36">
        <f t="shared" si="0"/>
        <v>793</v>
      </c>
      <c r="F42" s="36">
        <f t="shared" si="1"/>
        <v>478</v>
      </c>
      <c r="G42" s="12"/>
      <c r="H42" s="40"/>
      <c r="I42" s="47"/>
      <c r="J42" s="47"/>
      <c r="K42" s="47"/>
      <c r="L42" s="14" t="s">
        <v>1191</v>
      </c>
      <c r="M42" s="40">
        <f t="shared" si="5"/>
        <v>866</v>
      </c>
      <c r="N42" s="46">
        <v>65</v>
      </c>
      <c r="O42" s="46">
        <v>21</v>
      </c>
      <c r="P42" s="46">
        <v>477</v>
      </c>
      <c r="Q42" s="46">
        <v>303</v>
      </c>
      <c r="R42" s="31" t="s">
        <v>21</v>
      </c>
      <c r="S42" s="51">
        <f t="shared" si="6"/>
        <v>405</v>
      </c>
      <c r="T42" s="49">
        <v>31</v>
      </c>
      <c r="U42" s="49">
        <v>100</v>
      </c>
      <c r="V42" s="50">
        <v>196</v>
      </c>
      <c r="W42" s="50">
        <v>23</v>
      </c>
      <c r="X42" s="50">
        <v>55</v>
      </c>
    </row>
    <row r="43" spans="1:24" ht="27">
      <c r="A43" s="673"/>
      <c r="B43" s="14" t="s">
        <v>175</v>
      </c>
      <c r="C43" s="14"/>
      <c r="D43" s="36">
        <v>986</v>
      </c>
      <c r="E43" s="36">
        <f t="shared" si="0"/>
        <v>614</v>
      </c>
      <c r="F43" s="36">
        <f t="shared" si="1"/>
        <v>372</v>
      </c>
      <c r="G43" s="12"/>
      <c r="H43" s="40"/>
      <c r="I43" s="47"/>
      <c r="J43" s="47"/>
      <c r="K43" s="47"/>
      <c r="L43" s="14" t="s">
        <v>1191</v>
      </c>
      <c r="M43" s="40">
        <f t="shared" si="5"/>
        <v>566</v>
      </c>
      <c r="N43" s="46">
        <v>59</v>
      </c>
      <c r="O43" s="46">
        <v>19</v>
      </c>
      <c r="P43" s="46">
        <v>298</v>
      </c>
      <c r="Q43" s="46">
        <v>190</v>
      </c>
      <c r="R43" s="31" t="s">
        <v>21</v>
      </c>
      <c r="S43" s="51">
        <f t="shared" si="6"/>
        <v>420</v>
      </c>
      <c r="T43" s="49">
        <v>36</v>
      </c>
      <c r="U43" s="49">
        <v>105</v>
      </c>
      <c r="V43" s="50">
        <v>205</v>
      </c>
      <c r="W43" s="50">
        <v>22</v>
      </c>
      <c r="X43" s="50">
        <v>52</v>
      </c>
    </row>
    <row r="44" spans="1:24" ht="27">
      <c r="A44" s="673"/>
      <c r="B44" s="14" t="s">
        <v>176</v>
      </c>
      <c r="C44" s="14"/>
      <c r="D44" s="36">
        <v>1256</v>
      </c>
      <c r="E44" s="36">
        <f t="shared" si="0"/>
        <v>954</v>
      </c>
      <c r="F44" s="36">
        <f t="shared" si="1"/>
        <v>302</v>
      </c>
      <c r="G44" s="12"/>
      <c r="H44" s="40"/>
      <c r="I44" s="47"/>
      <c r="J44" s="47"/>
      <c r="K44" s="47"/>
      <c r="L44" s="14" t="s">
        <v>1191</v>
      </c>
      <c r="M44" s="40">
        <f t="shared" si="5"/>
        <v>553</v>
      </c>
      <c r="N44" s="46">
        <v>189</v>
      </c>
      <c r="O44" s="46">
        <v>23</v>
      </c>
      <c r="P44" s="46">
        <v>246</v>
      </c>
      <c r="Q44" s="46">
        <v>95</v>
      </c>
      <c r="R44" s="31" t="s">
        <v>21</v>
      </c>
      <c r="S44" s="51">
        <f t="shared" si="6"/>
        <v>703</v>
      </c>
      <c r="T44" s="49">
        <v>57</v>
      </c>
      <c r="U44" s="49">
        <v>105</v>
      </c>
      <c r="V44" s="50">
        <v>395</v>
      </c>
      <c r="W44" s="50">
        <v>22</v>
      </c>
      <c r="X44" s="50">
        <v>124</v>
      </c>
    </row>
    <row r="45" spans="1:24" ht="27">
      <c r="A45" s="674"/>
      <c r="B45" s="14" t="s">
        <v>177</v>
      </c>
      <c r="C45" s="14"/>
      <c r="D45" s="36">
        <v>296</v>
      </c>
      <c r="E45" s="36">
        <f t="shared" si="0"/>
        <v>222</v>
      </c>
      <c r="F45" s="36">
        <f t="shared" si="1"/>
        <v>74</v>
      </c>
      <c r="G45" s="12"/>
      <c r="H45" s="40"/>
      <c r="I45" s="47"/>
      <c r="J45" s="47"/>
      <c r="K45" s="47"/>
      <c r="L45" s="14" t="s">
        <v>1191</v>
      </c>
      <c r="M45" s="40">
        <f t="shared" si="5"/>
        <v>102</v>
      </c>
      <c r="N45" s="46">
        <v>36</v>
      </c>
      <c r="O45" s="46">
        <v>4</v>
      </c>
      <c r="P45" s="46">
        <v>44</v>
      </c>
      <c r="Q45" s="46">
        <v>18</v>
      </c>
      <c r="R45" s="31" t="s">
        <v>21</v>
      </c>
      <c r="S45" s="51">
        <f t="shared" si="6"/>
        <v>194</v>
      </c>
      <c r="T45" s="49">
        <v>18</v>
      </c>
      <c r="U45" s="49">
        <v>26</v>
      </c>
      <c r="V45" s="50">
        <v>97</v>
      </c>
      <c r="W45" s="50">
        <v>8</v>
      </c>
      <c r="X45" s="50">
        <v>45</v>
      </c>
    </row>
    <row r="46" spans="1:24" s="2" customFormat="1">
      <c r="A46" s="672" t="s">
        <v>178</v>
      </c>
      <c r="B46" s="35" t="s">
        <v>178</v>
      </c>
      <c r="C46" s="37" t="s">
        <v>179</v>
      </c>
      <c r="D46" s="38">
        <f>SUM(D48:D56)</f>
        <v>7365</v>
      </c>
      <c r="E46" s="38">
        <f t="shared" si="0"/>
        <v>6029</v>
      </c>
      <c r="F46" s="38">
        <f t="shared" si="1"/>
        <v>1336</v>
      </c>
      <c r="G46" s="39"/>
      <c r="H46" s="38">
        <f t="shared" ref="H46:X46" si="9">SUM(H48:H56)</f>
        <v>2215</v>
      </c>
      <c r="I46" s="38">
        <f t="shared" si="9"/>
        <v>1825</v>
      </c>
      <c r="J46" s="38">
        <f t="shared" si="9"/>
        <v>390</v>
      </c>
      <c r="K46" s="38"/>
      <c r="L46" s="39"/>
      <c r="M46" s="38">
        <f t="shared" si="9"/>
        <v>3859</v>
      </c>
      <c r="N46" s="38">
        <f t="shared" si="9"/>
        <v>595</v>
      </c>
      <c r="O46" s="38">
        <f t="shared" si="9"/>
        <v>81</v>
      </c>
      <c r="P46" s="38">
        <f t="shared" si="9"/>
        <v>2368</v>
      </c>
      <c r="Q46" s="38">
        <f t="shared" si="9"/>
        <v>815</v>
      </c>
      <c r="R46" s="39"/>
      <c r="S46" s="38">
        <f t="shared" si="9"/>
        <v>1291</v>
      </c>
      <c r="T46" s="38">
        <f t="shared" si="9"/>
        <v>95</v>
      </c>
      <c r="U46" s="38">
        <f t="shared" si="9"/>
        <v>281</v>
      </c>
      <c r="V46" s="38">
        <f t="shared" si="9"/>
        <v>660</v>
      </c>
      <c r="W46" s="38">
        <f t="shared" si="9"/>
        <v>64</v>
      </c>
      <c r="X46" s="38">
        <f t="shared" si="9"/>
        <v>191</v>
      </c>
    </row>
    <row r="47" spans="1:24" s="2" customFormat="1">
      <c r="A47" s="673"/>
      <c r="B47" s="35" t="s">
        <v>348</v>
      </c>
      <c r="C47" s="37"/>
      <c r="D47" s="36">
        <f>SUM(D48:D53)</f>
        <v>4556</v>
      </c>
      <c r="E47" s="36">
        <f t="shared" si="0"/>
        <v>4332</v>
      </c>
      <c r="F47" s="36">
        <f t="shared" si="1"/>
        <v>224</v>
      </c>
      <c r="G47" s="41"/>
      <c r="H47" s="36">
        <f t="shared" ref="H47:X47" si="10">SUM(H48:H53)</f>
        <v>2215</v>
      </c>
      <c r="I47" s="36">
        <f t="shared" si="10"/>
        <v>1825</v>
      </c>
      <c r="J47" s="36">
        <f t="shared" si="10"/>
        <v>390</v>
      </c>
      <c r="K47" s="36"/>
      <c r="L47" s="41"/>
      <c r="M47" s="36">
        <f t="shared" si="10"/>
        <v>2079</v>
      </c>
      <c r="N47" s="36">
        <f t="shared" si="10"/>
        <v>438</v>
      </c>
      <c r="O47" s="36">
        <f t="shared" si="10"/>
        <v>28</v>
      </c>
      <c r="P47" s="36">
        <f t="shared" si="10"/>
        <v>1443</v>
      </c>
      <c r="Q47" s="36">
        <f t="shared" si="10"/>
        <v>170</v>
      </c>
      <c r="R47" s="41"/>
      <c r="S47" s="36">
        <f t="shared" si="10"/>
        <v>262</v>
      </c>
      <c r="T47" s="36">
        <f t="shared" si="10"/>
        <v>16</v>
      </c>
      <c r="U47" s="36">
        <f t="shared" si="10"/>
        <v>10</v>
      </c>
      <c r="V47" s="36">
        <f t="shared" si="10"/>
        <v>185</v>
      </c>
      <c r="W47" s="36"/>
      <c r="X47" s="36">
        <f t="shared" si="10"/>
        <v>51</v>
      </c>
    </row>
    <row r="48" spans="1:24" ht="27">
      <c r="A48" s="673"/>
      <c r="B48" s="28" t="s">
        <v>180</v>
      </c>
      <c r="C48" s="14" t="s">
        <v>530</v>
      </c>
      <c r="D48" s="36">
        <v>912</v>
      </c>
      <c r="E48" s="36">
        <f t="shared" si="0"/>
        <v>912</v>
      </c>
      <c r="F48" s="36"/>
      <c r="G48" s="12" t="s">
        <v>61</v>
      </c>
      <c r="H48" s="38">
        <f>I48+J48+K48</f>
        <v>912</v>
      </c>
      <c r="I48" s="44">
        <v>887</v>
      </c>
      <c r="J48" s="44">
        <v>25</v>
      </c>
      <c r="K48" s="44"/>
      <c r="L48" s="26"/>
      <c r="M48" s="45"/>
      <c r="N48" s="46"/>
      <c r="O48" s="46"/>
      <c r="P48" s="46"/>
      <c r="Q48" s="46"/>
      <c r="R48" s="31"/>
      <c r="S48" s="45"/>
      <c r="T48" s="46"/>
      <c r="U48" s="46"/>
      <c r="V48" s="46"/>
      <c r="W48" s="46"/>
      <c r="X48" s="46"/>
    </row>
    <row r="49" spans="1:24" ht="27">
      <c r="A49" s="673"/>
      <c r="B49" s="28" t="s">
        <v>180</v>
      </c>
      <c r="C49" s="14" t="s">
        <v>1192</v>
      </c>
      <c r="D49" s="36">
        <v>868</v>
      </c>
      <c r="E49" s="36">
        <f t="shared" si="0"/>
        <v>868</v>
      </c>
      <c r="F49" s="36"/>
      <c r="G49" s="12" t="s">
        <v>61</v>
      </c>
      <c r="H49" s="38">
        <f>I49+J49+K49</f>
        <v>868</v>
      </c>
      <c r="I49" s="44">
        <v>576</v>
      </c>
      <c r="J49" s="44">
        <v>292</v>
      </c>
      <c r="K49" s="44"/>
      <c r="L49" s="26"/>
      <c r="M49" s="45"/>
      <c r="N49" s="46"/>
      <c r="O49" s="46"/>
      <c r="P49" s="46"/>
      <c r="Q49" s="46"/>
      <c r="R49" s="31"/>
      <c r="S49" s="45"/>
      <c r="T49" s="46"/>
      <c r="U49" s="46"/>
      <c r="V49" s="46"/>
      <c r="W49" s="46"/>
      <c r="X49" s="46"/>
    </row>
    <row r="50" spans="1:24" ht="27">
      <c r="A50" s="673"/>
      <c r="B50" s="28" t="s">
        <v>180</v>
      </c>
      <c r="C50" s="14" t="s">
        <v>532</v>
      </c>
      <c r="D50" s="36">
        <v>435</v>
      </c>
      <c r="E50" s="36">
        <f t="shared" si="0"/>
        <v>435</v>
      </c>
      <c r="F50" s="36"/>
      <c r="G50" s="12" t="s">
        <v>61</v>
      </c>
      <c r="H50" s="38">
        <f>I50+J50+K50</f>
        <v>435</v>
      </c>
      <c r="I50" s="44">
        <v>362</v>
      </c>
      <c r="J50" s="44">
        <v>73</v>
      </c>
      <c r="K50" s="44"/>
      <c r="L50" s="26"/>
      <c r="M50" s="45"/>
      <c r="N50" s="46"/>
      <c r="O50" s="46"/>
      <c r="P50" s="46"/>
      <c r="Q50" s="46"/>
      <c r="R50" s="31"/>
      <c r="S50" s="45"/>
      <c r="T50" s="46"/>
      <c r="U50" s="46"/>
      <c r="V50" s="46"/>
      <c r="W50" s="46"/>
      <c r="X50" s="46"/>
    </row>
    <row r="51" spans="1:24" ht="27">
      <c r="A51" s="673"/>
      <c r="B51" s="14" t="s">
        <v>180</v>
      </c>
      <c r="C51" s="14"/>
      <c r="D51" s="36">
        <v>1722</v>
      </c>
      <c r="E51" s="36">
        <f t="shared" si="0"/>
        <v>1648</v>
      </c>
      <c r="F51" s="36">
        <f t="shared" si="1"/>
        <v>74</v>
      </c>
      <c r="G51" s="12"/>
      <c r="H51" s="40"/>
      <c r="I51" s="47"/>
      <c r="J51" s="47"/>
      <c r="K51" s="47"/>
      <c r="L51" s="14" t="s">
        <v>1191</v>
      </c>
      <c r="M51" s="40">
        <f t="shared" si="5"/>
        <v>1460</v>
      </c>
      <c r="N51" s="46">
        <v>283</v>
      </c>
      <c r="O51" s="46"/>
      <c r="P51" s="46">
        <v>1129</v>
      </c>
      <c r="Q51" s="46">
        <v>48</v>
      </c>
      <c r="R51" s="31" t="s">
        <v>21</v>
      </c>
      <c r="S51" s="51">
        <f t="shared" si="6"/>
        <v>262</v>
      </c>
      <c r="T51" s="49">
        <v>16</v>
      </c>
      <c r="U51" s="49">
        <v>10</v>
      </c>
      <c r="V51" s="50">
        <v>185</v>
      </c>
      <c r="W51" s="50"/>
      <c r="X51" s="50">
        <v>51</v>
      </c>
    </row>
    <row r="52" spans="1:24" ht="27">
      <c r="A52" s="673"/>
      <c r="B52" s="14" t="s">
        <v>181</v>
      </c>
      <c r="C52" s="14"/>
      <c r="D52" s="36">
        <v>582</v>
      </c>
      <c r="E52" s="36">
        <f t="shared" si="0"/>
        <v>441</v>
      </c>
      <c r="F52" s="36">
        <f t="shared" si="1"/>
        <v>141</v>
      </c>
      <c r="G52" s="12"/>
      <c r="H52" s="40"/>
      <c r="I52" s="47"/>
      <c r="J52" s="47"/>
      <c r="K52" s="47"/>
      <c r="L52" s="14" t="s">
        <v>1191</v>
      </c>
      <c r="M52" s="40">
        <f t="shared" si="5"/>
        <v>582</v>
      </c>
      <c r="N52" s="46">
        <v>147</v>
      </c>
      <c r="O52" s="46">
        <v>27</v>
      </c>
      <c r="P52" s="46">
        <v>294</v>
      </c>
      <c r="Q52" s="46">
        <v>114</v>
      </c>
      <c r="R52" s="31"/>
      <c r="S52" s="51"/>
      <c r="T52" s="49"/>
      <c r="U52" s="49"/>
      <c r="V52" s="50"/>
      <c r="W52" s="50"/>
      <c r="X52" s="50"/>
    </row>
    <row r="53" spans="1:24" ht="27">
      <c r="A53" s="673"/>
      <c r="B53" s="14" t="s">
        <v>182</v>
      </c>
      <c r="C53" s="14"/>
      <c r="D53" s="36">
        <v>37</v>
      </c>
      <c r="E53" s="36">
        <f t="shared" si="0"/>
        <v>28</v>
      </c>
      <c r="F53" s="36">
        <f t="shared" si="1"/>
        <v>9</v>
      </c>
      <c r="G53" s="12"/>
      <c r="H53" s="40"/>
      <c r="I53" s="47"/>
      <c r="J53" s="47"/>
      <c r="K53" s="47"/>
      <c r="L53" s="14" t="s">
        <v>1191</v>
      </c>
      <c r="M53" s="40">
        <f t="shared" si="5"/>
        <v>37</v>
      </c>
      <c r="N53" s="46">
        <v>8</v>
      </c>
      <c r="O53" s="46">
        <v>1</v>
      </c>
      <c r="P53" s="46">
        <v>20</v>
      </c>
      <c r="Q53" s="46">
        <v>8</v>
      </c>
      <c r="R53" s="31"/>
      <c r="S53" s="51"/>
      <c r="T53" s="49"/>
      <c r="U53" s="49"/>
      <c r="V53" s="50"/>
      <c r="W53" s="50"/>
      <c r="X53" s="50"/>
    </row>
    <row r="54" spans="1:24" ht="27">
      <c r="A54" s="673"/>
      <c r="B54" s="14" t="s">
        <v>183</v>
      </c>
      <c r="C54" s="14"/>
      <c r="D54" s="36">
        <v>1597</v>
      </c>
      <c r="E54" s="36">
        <f t="shared" si="0"/>
        <v>950</v>
      </c>
      <c r="F54" s="36">
        <f t="shared" si="1"/>
        <v>647</v>
      </c>
      <c r="G54" s="12"/>
      <c r="H54" s="40"/>
      <c r="I54" s="47"/>
      <c r="J54" s="47"/>
      <c r="K54" s="47"/>
      <c r="L54" s="14" t="s">
        <v>1191</v>
      </c>
      <c r="M54" s="40">
        <f t="shared" si="5"/>
        <v>1048</v>
      </c>
      <c r="N54" s="46">
        <v>96</v>
      </c>
      <c r="O54" s="46">
        <v>37</v>
      </c>
      <c r="P54" s="46">
        <v>527</v>
      </c>
      <c r="Q54" s="46">
        <v>388</v>
      </c>
      <c r="R54" s="31" t="s">
        <v>21</v>
      </c>
      <c r="S54" s="51">
        <f t="shared" si="6"/>
        <v>549</v>
      </c>
      <c r="T54" s="49">
        <v>40</v>
      </c>
      <c r="U54" s="49">
        <v>151</v>
      </c>
      <c r="V54" s="50">
        <v>260</v>
      </c>
      <c r="W54" s="50">
        <v>31</v>
      </c>
      <c r="X54" s="50">
        <v>67</v>
      </c>
    </row>
    <row r="55" spans="1:24" ht="27">
      <c r="A55" s="673"/>
      <c r="B55" s="14" t="s">
        <v>184</v>
      </c>
      <c r="C55" s="14"/>
      <c r="D55" s="36">
        <v>1039</v>
      </c>
      <c r="E55" s="36">
        <f t="shared" si="0"/>
        <v>613</v>
      </c>
      <c r="F55" s="36">
        <f t="shared" si="1"/>
        <v>426</v>
      </c>
      <c r="G55" s="12"/>
      <c r="H55" s="40"/>
      <c r="I55" s="47"/>
      <c r="J55" s="47"/>
      <c r="K55" s="47"/>
      <c r="L55" s="14" t="s">
        <v>1191</v>
      </c>
      <c r="M55" s="40">
        <f t="shared" si="5"/>
        <v>586</v>
      </c>
      <c r="N55" s="46">
        <v>38</v>
      </c>
      <c r="O55" s="46">
        <v>14</v>
      </c>
      <c r="P55" s="46">
        <v>307</v>
      </c>
      <c r="Q55" s="46">
        <v>227</v>
      </c>
      <c r="R55" s="31" t="s">
        <v>21</v>
      </c>
      <c r="S55" s="51">
        <f t="shared" si="6"/>
        <v>453</v>
      </c>
      <c r="T55" s="49">
        <v>37</v>
      </c>
      <c r="U55" s="49">
        <v>116</v>
      </c>
      <c r="V55" s="50">
        <v>200</v>
      </c>
      <c r="W55" s="50">
        <v>32</v>
      </c>
      <c r="X55" s="50">
        <v>68</v>
      </c>
    </row>
    <row r="56" spans="1:24" ht="27">
      <c r="A56" s="674"/>
      <c r="B56" s="14" t="s">
        <v>185</v>
      </c>
      <c r="C56" s="14"/>
      <c r="D56" s="36">
        <v>173</v>
      </c>
      <c r="E56" s="36">
        <f t="shared" si="0"/>
        <v>134</v>
      </c>
      <c r="F56" s="36">
        <f t="shared" si="1"/>
        <v>39</v>
      </c>
      <c r="G56" s="12"/>
      <c r="H56" s="40"/>
      <c r="I56" s="47"/>
      <c r="J56" s="47"/>
      <c r="K56" s="47"/>
      <c r="L56" s="14" t="s">
        <v>1191</v>
      </c>
      <c r="M56" s="40">
        <f t="shared" si="5"/>
        <v>146</v>
      </c>
      <c r="N56" s="46">
        <v>23</v>
      </c>
      <c r="O56" s="46">
        <v>2</v>
      </c>
      <c r="P56" s="46">
        <v>91</v>
      </c>
      <c r="Q56" s="46">
        <v>30</v>
      </c>
      <c r="R56" s="31" t="s">
        <v>21</v>
      </c>
      <c r="S56" s="51">
        <f t="shared" si="6"/>
        <v>27</v>
      </c>
      <c r="T56" s="49">
        <v>2</v>
      </c>
      <c r="U56" s="49">
        <v>4</v>
      </c>
      <c r="V56" s="50">
        <v>15</v>
      </c>
      <c r="W56" s="50">
        <v>1</v>
      </c>
      <c r="X56" s="50">
        <v>5</v>
      </c>
    </row>
    <row r="57" spans="1:24" s="2" customFormat="1">
      <c r="A57" s="672" t="s">
        <v>186</v>
      </c>
      <c r="B57" s="35" t="s">
        <v>186</v>
      </c>
      <c r="C57" s="37" t="s">
        <v>187</v>
      </c>
      <c r="D57" s="38">
        <f>SUM(D59:D76)</f>
        <v>21270</v>
      </c>
      <c r="E57" s="38">
        <f t="shared" si="0"/>
        <v>16249</v>
      </c>
      <c r="F57" s="38">
        <f t="shared" si="1"/>
        <v>5021</v>
      </c>
      <c r="G57" s="39"/>
      <c r="H57" s="38">
        <f t="shared" ref="H57:X57" si="11">SUM(H59:H76)</f>
        <v>3115</v>
      </c>
      <c r="I57" s="38">
        <f t="shared" si="11"/>
        <v>2696</v>
      </c>
      <c r="J57" s="38">
        <f t="shared" si="11"/>
        <v>419</v>
      </c>
      <c r="K57" s="38"/>
      <c r="L57" s="39"/>
      <c r="M57" s="38">
        <f t="shared" si="11"/>
        <v>12762</v>
      </c>
      <c r="N57" s="38">
        <f t="shared" si="11"/>
        <v>1365</v>
      </c>
      <c r="O57" s="38">
        <f t="shared" si="11"/>
        <v>227</v>
      </c>
      <c r="P57" s="38">
        <f t="shared" si="11"/>
        <v>8041</v>
      </c>
      <c r="Q57" s="38">
        <f t="shared" si="11"/>
        <v>3129</v>
      </c>
      <c r="R57" s="39"/>
      <c r="S57" s="38">
        <f t="shared" si="11"/>
        <v>5393</v>
      </c>
      <c r="T57" s="38">
        <f t="shared" si="11"/>
        <v>411</v>
      </c>
      <c r="U57" s="38">
        <f t="shared" si="11"/>
        <v>1029</v>
      </c>
      <c r="V57" s="38">
        <f t="shared" si="11"/>
        <v>2973</v>
      </c>
      <c r="W57" s="38">
        <f t="shared" si="11"/>
        <v>225</v>
      </c>
      <c r="X57" s="38">
        <f t="shared" si="11"/>
        <v>755</v>
      </c>
    </row>
    <row r="58" spans="1:24" s="2" customFormat="1">
      <c r="A58" s="673"/>
      <c r="B58" s="35" t="s">
        <v>349</v>
      </c>
      <c r="C58" s="43"/>
      <c r="D58" s="36">
        <f>SUM(D59:D69)</f>
        <v>9830</v>
      </c>
      <c r="E58" s="36">
        <f t="shared" si="0"/>
        <v>8742</v>
      </c>
      <c r="F58" s="36">
        <f t="shared" si="1"/>
        <v>1088</v>
      </c>
      <c r="G58" s="41"/>
      <c r="H58" s="36">
        <f t="shared" ref="H58:X58" si="12">SUM(H59:H69)</f>
        <v>3115</v>
      </c>
      <c r="I58" s="36">
        <f t="shared" si="12"/>
        <v>2696</v>
      </c>
      <c r="J58" s="36">
        <f t="shared" si="12"/>
        <v>419</v>
      </c>
      <c r="K58" s="36"/>
      <c r="L58" s="41"/>
      <c r="M58" s="36">
        <f t="shared" si="12"/>
        <v>6228</v>
      </c>
      <c r="N58" s="36">
        <f t="shared" si="12"/>
        <v>799</v>
      </c>
      <c r="O58" s="36">
        <f t="shared" si="12"/>
        <v>90</v>
      </c>
      <c r="P58" s="36">
        <f t="shared" si="12"/>
        <v>4397</v>
      </c>
      <c r="Q58" s="36">
        <f t="shared" si="12"/>
        <v>942</v>
      </c>
      <c r="R58" s="41"/>
      <c r="S58" s="36">
        <f t="shared" si="12"/>
        <v>487</v>
      </c>
      <c r="T58" s="36">
        <f t="shared" si="12"/>
        <v>30</v>
      </c>
      <c r="U58" s="36">
        <f t="shared" si="12"/>
        <v>25</v>
      </c>
      <c r="V58" s="36">
        <f t="shared" si="12"/>
        <v>385</v>
      </c>
      <c r="W58" s="36">
        <f t="shared" si="12"/>
        <v>1</v>
      </c>
      <c r="X58" s="36">
        <f t="shared" si="12"/>
        <v>46</v>
      </c>
    </row>
    <row r="59" spans="1:24" ht="27">
      <c r="A59" s="673"/>
      <c r="B59" s="28" t="s">
        <v>188</v>
      </c>
      <c r="C59" s="14" t="s">
        <v>534</v>
      </c>
      <c r="D59" s="36">
        <v>809</v>
      </c>
      <c r="E59" s="36">
        <f t="shared" si="0"/>
        <v>809</v>
      </c>
      <c r="F59" s="36"/>
      <c r="G59" s="12" t="s">
        <v>61</v>
      </c>
      <c r="H59" s="38">
        <f>I59+J59+K59</f>
        <v>809</v>
      </c>
      <c r="I59" s="44">
        <v>757</v>
      </c>
      <c r="J59" s="44">
        <v>52</v>
      </c>
      <c r="K59" s="44"/>
      <c r="L59" s="26"/>
      <c r="M59" s="45"/>
      <c r="N59" s="46"/>
      <c r="O59" s="46"/>
      <c r="P59" s="46"/>
      <c r="Q59" s="46"/>
      <c r="R59" s="31"/>
      <c r="S59" s="45"/>
      <c r="T59" s="46"/>
      <c r="U59" s="46"/>
      <c r="V59" s="46"/>
      <c r="W59" s="46"/>
      <c r="X59" s="46"/>
    </row>
    <row r="60" spans="1:24" ht="27">
      <c r="A60" s="673"/>
      <c r="B60" s="28" t="s">
        <v>188</v>
      </c>
      <c r="C60" s="14" t="s">
        <v>535</v>
      </c>
      <c r="D60" s="36">
        <v>815</v>
      </c>
      <c r="E60" s="36">
        <f t="shared" si="0"/>
        <v>815</v>
      </c>
      <c r="F60" s="36"/>
      <c r="G60" s="12" t="s">
        <v>61</v>
      </c>
      <c r="H60" s="38">
        <f>I60+J60+K60</f>
        <v>815</v>
      </c>
      <c r="I60" s="44">
        <v>761</v>
      </c>
      <c r="J60" s="44">
        <v>54</v>
      </c>
      <c r="K60" s="44"/>
      <c r="L60" s="26"/>
      <c r="M60" s="45"/>
      <c r="N60" s="46"/>
      <c r="O60" s="46"/>
      <c r="P60" s="46"/>
      <c r="Q60" s="46"/>
      <c r="R60" s="31"/>
      <c r="S60" s="45"/>
      <c r="T60" s="46"/>
      <c r="U60" s="46"/>
      <c r="V60" s="46"/>
      <c r="W60" s="46"/>
      <c r="X60" s="46"/>
    </row>
    <row r="61" spans="1:24" ht="27">
      <c r="A61" s="673"/>
      <c r="B61" s="28" t="s">
        <v>188</v>
      </c>
      <c r="C61" s="14" t="s">
        <v>536</v>
      </c>
      <c r="D61" s="36">
        <v>957</v>
      </c>
      <c r="E61" s="36">
        <f t="shared" si="0"/>
        <v>957</v>
      </c>
      <c r="F61" s="36"/>
      <c r="G61" s="12" t="s">
        <v>23</v>
      </c>
      <c r="H61" s="38">
        <f>I61+J61+K61</f>
        <v>957</v>
      </c>
      <c r="I61" s="44">
        <v>751</v>
      </c>
      <c r="J61" s="44">
        <v>206</v>
      </c>
      <c r="K61" s="44"/>
      <c r="L61" s="26"/>
      <c r="M61" s="45"/>
      <c r="N61" s="46"/>
      <c r="O61" s="46"/>
      <c r="P61" s="46"/>
      <c r="Q61" s="46"/>
      <c r="R61" s="31"/>
      <c r="S61" s="45"/>
      <c r="T61" s="46"/>
      <c r="U61" s="46"/>
      <c r="V61" s="46"/>
      <c r="W61" s="46"/>
      <c r="X61" s="46"/>
    </row>
    <row r="62" spans="1:24" ht="27">
      <c r="A62" s="673"/>
      <c r="B62" s="28" t="s">
        <v>188</v>
      </c>
      <c r="C62" s="14" t="s">
        <v>537</v>
      </c>
      <c r="D62" s="36">
        <v>467</v>
      </c>
      <c r="E62" s="36">
        <f t="shared" si="0"/>
        <v>467</v>
      </c>
      <c r="F62" s="36"/>
      <c r="G62" s="12" t="s">
        <v>61</v>
      </c>
      <c r="H62" s="38">
        <f>I62+J62+K62</f>
        <v>467</v>
      </c>
      <c r="I62" s="44">
        <v>360</v>
      </c>
      <c r="J62" s="44">
        <v>107</v>
      </c>
      <c r="K62" s="44"/>
      <c r="L62" s="26"/>
      <c r="M62" s="45"/>
      <c r="N62" s="46"/>
      <c r="O62" s="46"/>
      <c r="P62" s="46"/>
      <c r="Q62" s="46"/>
      <c r="R62" s="31"/>
      <c r="S62" s="45"/>
      <c r="T62" s="46"/>
      <c r="U62" s="46"/>
      <c r="V62" s="46"/>
      <c r="W62" s="46"/>
      <c r="X62" s="46"/>
    </row>
    <row r="63" spans="1:24" ht="27">
      <c r="A63" s="673"/>
      <c r="B63" s="28" t="s">
        <v>188</v>
      </c>
      <c r="C63" s="14" t="s">
        <v>538</v>
      </c>
      <c r="D63" s="36">
        <v>67</v>
      </c>
      <c r="E63" s="36">
        <f t="shared" si="0"/>
        <v>67</v>
      </c>
      <c r="F63" s="36"/>
      <c r="G63" s="12" t="s">
        <v>23</v>
      </c>
      <c r="H63" s="38">
        <f>I63+J63+K63</f>
        <v>67</v>
      </c>
      <c r="I63" s="44">
        <v>67</v>
      </c>
      <c r="J63" s="44"/>
      <c r="K63" s="44"/>
      <c r="L63" s="26"/>
      <c r="M63" s="45"/>
      <c r="N63" s="46"/>
      <c r="O63" s="46"/>
      <c r="P63" s="46"/>
      <c r="Q63" s="46"/>
      <c r="R63" s="31"/>
      <c r="S63" s="45"/>
      <c r="T63" s="46"/>
      <c r="U63" s="46"/>
      <c r="V63" s="46"/>
      <c r="W63" s="46"/>
      <c r="X63" s="46"/>
    </row>
    <row r="64" spans="1:24" ht="27">
      <c r="A64" s="673"/>
      <c r="B64" s="14" t="s">
        <v>188</v>
      </c>
      <c r="C64" s="14"/>
      <c r="D64" s="36">
        <v>2736</v>
      </c>
      <c r="E64" s="36">
        <f t="shared" si="0"/>
        <v>2689</v>
      </c>
      <c r="F64" s="36">
        <f t="shared" si="1"/>
        <v>47</v>
      </c>
      <c r="G64" s="12"/>
      <c r="H64" s="40"/>
      <c r="I64" s="47"/>
      <c r="J64" s="47"/>
      <c r="K64" s="47"/>
      <c r="L64" s="14" t="s">
        <v>1191</v>
      </c>
      <c r="M64" s="40">
        <f t="shared" si="5"/>
        <v>2276</v>
      </c>
      <c r="N64" s="46">
        <v>304</v>
      </c>
      <c r="O64" s="46"/>
      <c r="P64" s="46">
        <v>1972</v>
      </c>
      <c r="Q64" s="46"/>
      <c r="R64" s="31" t="s">
        <v>21</v>
      </c>
      <c r="S64" s="51">
        <f t="shared" si="6"/>
        <v>460</v>
      </c>
      <c r="T64" s="49">
        <v>27</v>
      </c>
      <c r="U64" s="49">
        <v>20</v>
      </c>
      <c r="V64" s="50">
        <v>371</v>
      </c>
      <c r="W64" s="50"/>
      <c r="X64" s="50">
        <v>42</v>
      </c>
    </row>
    <row r="65" spans="1:24" ht="27">
      <c r="A65" s="673"/>
      <c r="B65" s="14" t="s">
        <v>189</v>
      </c>
      <c r="C65" s="14"/>
      <c r="D65" s="36">
        <v>92</v>
      </c>
      <c r="E65" s="36">
        <f t="shared" si="0"/>
        <v>66</v>
      </c>
      <c r="F65" s="36">
        <f t="shared" si="1"/>
        <v>26</v>
      </c>
      <c r="G65" s="12"/>
      <c r="H65" s="40"/>
      <c r="I65" s="47"/>
      <c r="J65" s="47"/>
      <c r="K65" s="47"/>
      <c r="L65" s="14" t="s">
        <v>1191</v>
      </c>
      <c r="M65" s="40">
        <f t="shared" si="5"/>
        <v>65</v>
      </c>
      <c r="N65" s="46">
        <v>7</v>
      </c>
      <c r="O65" s="46">
        <v>1</v>
      </c>
      <c r="P65" s="46">
        <v>41</v>
      </c>
      <c r="Q65" s="46">
        <v>16</v>
      </c>
      <c r="R65" s="31" t="s">
        <v>21</v>
      </c>
      <c r="S65" s="51">
        <f t="shared" si="6"/>
        <v>27</v>
      </c>
      <c r="T65" s="49">
        <v>3</v>
      </c>
      <c r="U65" s="49">
        <v>5</v>
      </c>
      <c r="V65" s="50">
        <v>14</v>
      </c>
      <c r="W65" s="50">
        <v>1</v>
      </c>
      <c r="X65" s="50">
        <v>4</v>
      </c>
    </row>
    <row r="66" spans="1:24" ht="27">
      <c r="A66" s="673"/>
      <c r="B66" s="14" t="s">
        <v>190</v>
      </c>
      <c r="C66" s="14"/>
      <c r="D66" s="36">
        <v>862</v>
      </c>
      <c r="E66" s="36">
        <f t="shared" si="0"/>
        <v>636</v>
      </c>
      <c r="F66" s="36">
        <f t="shared" si="1"/>
        <v>226</v>
      </c>
      <c r="G66" s="12"/>
      <c r="H66" s="40"/>
      <c r="I66" s="47"/>
      <c r="J66" s="47"/>
      <c r="K66" s="47"/>
      <c r="L66" s="14" t="s">
        <v>1191</v>
      </c>
      <c r="M66" s="40">
        <f t="shared" si="5"/>
        <v>862</v>
      </c>
      <c r="N66" s="46">
        <v>107</v>
      </c>
      <c r="O66" s="46">
        <v>19</v>
      </c>
      <c r="P66" s="46">
        <v>529</v>
      </c>
      <c r="Q66" s="46">
        <v>207</v>
      </c>
      <c r="R66" s="31"/>
      <c r="S66" s="51"/>
      <c r="T66" s="49"/>
      <c r="U66" s="49"/>
      <c r="V66" s="50"/>
      <c r="W66" s="50"/>
      <c r="X66" s="50"/>
    </row>
    <row r="67" spans="1:24" ht="27">
      <c r="A67" s="673"/>
      <c r="B67" s="14" t="s">
        <v>191</v>
      </c>
      <c r="C67" s="14"/>
      <c r="D67" s="36">
        <v>1045</v>
      </c>
      <c r="E67" s="36">
        <f t="shared" si="0"/>
        <v>768</v>
      </c>
      <c r="F67" s="36">
        <f t="shared" si="1"/>
        <v>277</v>
      </c>
      <c r="G67" s="12"/>
      <c r="H67" s="40"/>
      <c r="I67" s="47"/>
      <c r="J67" s="47"/>
      <c r="K67" s="47"/>
      <c r="L67" s="14" t="s">
        <v>1191</v>
      </c>
      <c r="M67" s="40">
        <f t="shared" si="5"/>
        <v>1045</v>
      </c>
      <c r="N67" s="46">
        <v>102</v>
      </c>
      <c r="O67" s="46">
        <v>19</v>
      </c>
      <c r="P67" s="46">
        <v>666</v>
      </c>
      <c r="Q67" s="46">
        <v>258</v>
      </c>
      <c r="R67" s="31"/>
      <c r="S67" s="51"/>
      <c r="T67" s="49"/>
      <c r="U67" s="49"/>
      <c r="V67" s="50"/>
      <c r="W67" s="50"/>
      <c r="X67" s="50"/>
    </row>
    <row r="68" spans="1:24" ht="27">
      <c r="A68" s="673"/>
      <c r="B68" s="14" t="s">
        <v>192</v>
      </c>
      <c r="C68" s="14"/>
      <c r="D68" s="36">
        <v>479</v>
      </c>
      <c r="E68" s="36">
        <f t="shared" si="0"/>
        <v>360</v>
      </c>
      <c r="F68" s="36">
        <f t="shared" si="1"/>
        <v>119</v>
      </c>
      <c r="G68" s="12"/>
      <c r="H68" s="40"/>
      <c r="I68" s="47"/>
      <c r="J68" s="47"/>
      <c r="K68" s="47"/>
      <c r="L68" s="14" t="s">
        <v>1191</v>
      </c>
      <c r="M68" s="40">
        <f t="shared" si="5"/>
        <v>479</v>
      </c>
      <c r="N68" s="46">
        <v>99</v>
      </c>
      <c r="O68" s="46">
        <v>18</v>
      </c>
      <c r="P68" s="46">
        <v>261</v>
      </c>
      <c r="Q68" s="46">
        <v>101</v>
      </c>
      <c r="R68" s="31"/>
      <c r="S68" s="51"/>
      <c r="T68" s="49"/>
      <c r="U68" s="49"/>
      <c r="V68" s="50"/>
      <c r="W68" s="50"/>
      <c r="X68" s="50"/>
    </row>
    <row r="69" spans="1:24" ht="27">
      <c r="A69" s="673"/>
      <c r="B69" s="14" t="s">
        <v>193</v>
      </c>
      <c r="C69" s="14"/>
      <c r="D69" s="36">
        <v>1501</v>
      </c>
      <c r="E69" s="36">
        <f t="shared" si="0"/>
        <v>1108</v>
      </c>
      <c r="F69" s="36">
        <f t="shared" si="1"/>
        <v>393</v>
      </c>
      <c r="G69" s="12"/>
      <c r="H69" s="40"/>
      <c r="I69" s="47"/>
      <c r="J69" s="47"/>
      <c r="K69" s="47"/>
      <c r="L69" s="14" t="s">
        <v>1191</v>
      </c>
      <c r="M69" s="40">
        <f t="shared" si="5"/>
        <v>1501</v>
      </c>
      <c r="N69" s="46">
        <v>180</v>
      </c>
      <c r="O69" s="46">
        <v>33</v>
      </c>
      <c r="P69" s="46">
        <v>928</v>
      </c>
      <c r="Q69" s="46">
        <v>360</v>
      </c>
      <c r="R69" s="31"/>
      <c r="S69" s="51"/>
      <c r="T69" s="49"/>
      <c r="U69" s="49"/>
      <c r="V69" s="50"/>
      <c r="W69" s="50"/>
      <c r="X69" s="50"/>
    </row>
    <row r="70" spans="1:24" ht="27">
      <c r="A70" s="673"/>
      <c r="B70" s="14" t="s">
        <v>194</v>
      </c>
      <c r="C70" s="14"/>
      <c r="D70" s="36">
        <v>1386</v>
      </c>
      <c r="E70" s="36">
        <f t="shared" si="0"/>
        <v>814</v>
      </c>
      <c r="F70" s="36">
        <f t="shared" si="1"/>
        <v>572</v>
      </c>
      <c r="G70" s="12"/>
      <c r="H70" s="40"/>
      <c r="I70" s="47"/>
      <c r="J70" s="47"/>
      <c r="K70" s="47"/>
      <c r="L70" s="14" t="s">
        <v>1191</v>
      </c>
      <c r="M70" s="40">
        <f t="shared" si="5"/>
        <v>596</v>
      </c>
      <c r="N70" s="46">
        <v>55</v>
      </c>
      <c r="O70" s="46">
        <v>21</v>
      </c>
      <c r="P70" s="46">
        <v>300</v>
      </c>
      <c r="Q70" s="46">
        <v>220</v>
      </c>
      <c r="R70" s="31" t="s">
        <v>21</v>
      </c>
      <c r="S70" s="51">
        <f t="shared" si="6"/>
        <v>790</v>
      </c>
      <c r="T70" s="49">
        <v>71</v>
      </c>
      <c r="U70" s="49">
        <v>207</v>
      </c>
      <c r="V70" s="50">
        <v>355</v>
      </c>
      <c r="W70" s="50">
        <v>53</v>
      </c>
      <c r="X70" s="50">
        <v>104</v>
      </c>
    </row>
    <row r="71" spans="1:24" ht="27">
      <c r="A71" s="673"/>
      <c r="B71" s="14" t="s">
        <v>195</v>
      </c>
      <c r="C71" s="14"/>
      <c r="D71" s="36">
        <v>2359</v>
      </c>
      <c r="E71" s="36">
        <f t="shared" si="0"/>
        <v>1284</v>
      </c>
      <c r="F71" s="36">
        <f t="shared" si="1"/>
        <v>1075</v>
      </c>
      <c r="G71" s="12"/>
      <c r="H71" s="40"/>
      <c r="I71" s="47"/>
      <c r="J71" s="47"/>
      <c r="K71" s="47"/>
      <c r="L71" s="14" t="s">
        <v>1191</v>
      </c>
      <c r="M71" s="40">
        <f t="shared" si="5"/>
        <v>1700</v>
      </c>
      <c r="N71" s="46">
        <v>106</v>
      </c>
      <c r="O71" s="46">
        <v>46</v>
      </c>
      <c r="P71" s="46">
        <v>792</v>
      </c>
      <c r="Q71" s="46">
        <v>756</v>
      </c>
      <c r="R71" s="31" t="s">
        <v>21</v>
      </c>
      <c r="S71" s="51">
        <f t="shared" si="6"/>
        <v>659</v>
      </c>
      <c r="T71" s="49">
        <v>59</v>
      </c>
      <c r="U71" s="49">
        <v>170</v>
      </c>
      <c r="V71" s="50">
        <v>293</v>
      </c>
      <c r="W71" s="50">
        <v>44</v>
      </c>
      <c r="X71" s="50">
        <v>93</v>
      </c>
    </row>
    <row r="72" spans="1:24" ht="27">
      <c r="A72" s="673"/>
      <c r="B72" s="14" t="s">
        <v>196</v>
      </c>
      <c r="C72" s="14"/>
      <c r="D72" s="36">
        <v>1035</v>
      </c>
      <c r="E72" s="36">
        <f t="shared" ref="E72:E135" si="13">I72+J72+N72+P72+V72+X72</f>
        <v>791</v>
      </c>
      <c r="F72" s="36">
        <f t="shared" ref="F72:F135" si="14">K72+O72+Q72+T72+U72+W72</f>
        <v>244</v>
      </c>
      <c r="G72" s="12"/>
      <c r="H72" s="40"/>
      <c r="I72" s="47"/>
      <c r="J72" s="47"/>
      <c r="K72" s="47"/>
      <c r="L72" s="14" t="s">
        <v>1191</v>
      </c>
      <c r="M72" s="40">
        <f t="shared" si="5"/>
        <v>799</v>
      </c>
      <c r="N72" s="46">
        <v>66</v>
      </c>
      <c r="O72" s="46">
        <v>6</v>
      </c>
      <c r="P72" s="46">
        <v>543</v>
      </c>
      <c r="Q72" s="46">
        <v>184</v>
      </c>
      <c r="R72" s="31" t="s">
        <v>21</v>
      </c>
      <c r="S72" s="51">
        <f t="shared" si="6"/>
        <v>236</v>
      </c>
      <c r="T72" s="49">
        <v>14</v>
      </c>
      <c r="U72" s="49">
        <v>36</v>
      </c>
      <c r="V72" s="50">
        <v>150</v>
      </c>
      <c r="W72" s="50">
        <v>4</v>
      </c>
      <c r="X72" s="50">
        <v>32</v>
      </c>
    </row>
    <row r="73" spans="1:24" ht="27">
      <c r="A73" s="673"/>
      <c r="B73" s="14" t="s">
        <v>197</v>
      </c>
      <c r="C73" s="14"/>
      <c r="D73" s="36">
        <v>848</v>
      </c>
      <c r="E73" s="36">
        <f t="shared" si="13"/>
        <v>512</v>
      </c>
      <c r="F73" s="36">
        <f t="shared" si="14"/>
        <v>336</v>
      </c>
      <c r="G73" s="12"/>
      <c r="H73" s="40"/>
      <c r="I73" s="47"/>
      <c r="J73" s="47"/>
      <c r="K73" s="47"/>
      <c r="L73" s="14" t="s">
        <v>1191</v>
      </c>
      <c r="M73" s="40">
        <f t="shared" si="5"/>
        <v>500</v>
      </c>
      <c r="N73" s="46">
        <v>28</v>
      </c>
      <c r="O73" s="46">
        <v>10</v>
      </c>
      <c r="P73" s="46">
        <v>274</v>
      </c>
      <c r="Q73" s="46">
        <v>188</v>
      </c>
      <c r="R73" s="31" t="s">
        <v>21</v>
      </c>
      <c r="S73" s="51">
        <f t="shared" si="6"/>
        <v>348</v>
      </c>
      <c r="T73" s="49">
        <v>28</v>
      </c>
      <c r="U73" s="49">
        <v>89</v>
      </c>
      <c r="V73" s="50">
        <v>162</v>
      </c>
      <c r="W73" s="50">
        <v>21</v>
      </c>
      <c r="X73" s="50">
        <v>48</v>
      </c>
    </row>
    <row r="74" spans="1:24" ht="27">
      <c r="A74" s="673"/>
      <c r="B74" s="14" t="s">
        <v>198</v>
      </c>
      <c r="C74" s="14"/>
      <c r="D74" s="36">
        <v>1692</v>
      </c>
      <c r="E74" s="36">
        <f t="shared" si="13"/>
        <v>1023</v>
      </c>
      <c r="F74" s="36">
        <f t="shared" si="14"/>
        <v>669</v>
      </c>
      <c r="G74" s="12"/>
      <c r="H74" s="40"/>
      <c r="I74" s="47"/>
      <c r="J74" s="47"/>
      <c r="K74" s="47"/>
      <c r="L74" s="14" t="s">
        <v>1191</v>
      </c>
      <c r="M74" s="40">
        <f t="shared" si="5"/>
        <v>1105</v>
      </c>
      <c r="N74" s="46">
        <v>81</v>
      </c>
      <c r="O74" s="46">
        <v>28</v>
      </c>
      <c r="P74" s="46">
        <v>591</v>
      </c>
      <c r="Q74" s="46">
        <v>405</v>
      </c>
      <c r="R74" s="31" t="s">
        <v>21</v>
      </c>
      <c r="S74" s="51">
        <f t="shared" si="6"/>
        <v>587</v>
      </c>
      <c r="T74" s="49">
        <v>52</v>
      </c>
      <c r="U74" s="49">
        <v>148</v>
      </c>
      <c r="V74" s="50">
        <v>270</v>
      </c>
      <c r="W74" s="50">
        <v>36</v>
      </c>
      <c r="X74" s="50">
        <v>81</v>
      </c>
    </row>
    <row r="75" spans="1:24" ht="27">
      <c r="A75" s="673"/>
      <c r="B75" s="14" t="s">
        <v>199</v>
      </c>
      <c r="C75" s="14"/>
      <c r="D75" s="36">
        <v>2516</v>
      </c>
      <c r="E75" s="36">
        <f t="shared" si="13"/>
        <v>1881</v>
      </c>
      <c r="F75" s="36">
        <f t="shared" si="14"/>
        <v>635</v>
      </c>
      <c r="G75" s="12"/>
      <c r="H75" s="40"/>
      <c r="I75" s="47"/>
      <c r="J75" s="47"/>
      <c r="K75" s="47"/>
      <c r="L75" s="14" t="s">
        <v>1191</v>
      </c>
      <c r="M75" s="40">
        <f t="shared" si="5"/>
        <v>1174</v>
      </c>
      <c r="N75" s="46">
        <v>171</v>
      </c>
      <c r="O75" s="46">
        <v>20</v>
      </c>
      <c r="P75" s="46">
        <v>708</v>
      </c>
      <c r="Q75" s="46">
        <v>275</v>
      </c>
      <c r="R75" s="31" t="s">
        <v>21</v>
      </c>
      <c r="S75" s="51">
        <f t="shared" si="6"/>
        <v>1342</v>
      </c>
      <c r="T75" s="49">
        <v>89</v>
      </c>
      <c r="U75" s="49">
        <v>213</v>
      </c>
      <c r="V75" s="50">
        <v>799</v>
      </c>
      <c r="W75" s="50">
        <v>38</v>
      </c>
      <c r="X75" s="50">
        <v>203</v>
      </c>
    </row>
    <row r="76" spans="1:24" ht="27">
      <c r="A76" s="674"/>
      <c r="B76" s="14" t="s">
        <v>200</v>
      </c>
      <c r="C76" s="14"/>
      <c r="D76" s="36">
        <v>1604</v>
      </c>
      <c r="E76" s="36">
        <f t="shared" si="13"/>
        <v>1202</v>
      </c>
      <c r="F76" s="36">
        <f t="shared" si="14"/>
        <v>402</v>
      </c>
      <c r="G76" s="12"/>
      <c r="H76" s="40"/>
      <c r="I76" s="47"/>
      <c r="J76" s="47"/>
      <c r="K76" s="47"/>
      <c r="L76" s="14" t="s">
        <v>1191</v>
      </c>
      <c r="M76" s="40">
        <f t="shared" si="5"/>
        <v>660</v>
      </c>
      <c r="N76" s="46">
        <v>59</v>
      </c>
      <c r="O76" s="46">
        <v>6</v>
      </c>
      <c r="P76" s="46">
        <v>436</v>
      </c>
      <c r="Q76" s="46">
        <v>159</v>
      </c>
      <c r="R76" s="31" t="s">
        <v>21</v>
      </c>
      <c r="S76" s="51">
        <f t="shared" si="6"/>
        <v>944</v>
      </c>
      <c r="T76" s="49">
        <v>68</v>
      </c>
      <c r="U76" s="49">
        <v>141</v>
      </c>
      <c r="V76" s="50">
        <v>559</v>
      </c>
      <c r="W76" s="50">
        <v>28</v>
      </c>
      <c r="X76" s="50">
        <v>148</v>
      </c>
    </row>
    <row r="77" spans="1:24" s="2" customFormat="1">
      <c r="A77" s="672" t="s">
        <v>201</v>
      </c>
      <c r="B77" s="35" t="s">
        <v>201</v>
      </c>
      <c r="C77" s="37" t="s">
        <v>202</v>
      </c>
      <c r="D77" s="38">
        <f>SUM(D79:D93)</f>
        <v>31176</v>
      </c>
      <c r="E77" s="38">
        <f t="shared" si="13"/>
        <v>23552</v>
      </c>
      <c r="F77" s="38">
        <f t="shared" si="14"/>
        <v>7624</v>
      </c>
      <c r="G77" s="39"/>
      <c r="H77" s="38">
        <f t="shared" ref="H77:X77" si="15">SUM(H79:H93)</f>
        <v>1083</v>
      </c>
      <c r="I77" s="38">
        <f t="shared" si="15"/>
        <v>887</v>
      </c>
      <c r="J77" s="38">
        <f t="shared" si="15"/>
        <v>196</v>
      </c>
      <c r="K77" s="38"/>
      <c r="L77" s="39"/>
      <c r="M77" s="38">
        <f t="shared" si="15"/>
        <v>20747</v>
      </c>
      <c r="N77" s="38">
        <f t="shared" si="15"/>
        <v>6345</v>
      </c>
      <c r="O77" s="38">
        <f t="shared" si="15"/>
        <v>1073</v>
      </c>
      <c r="P77" s="38">
        <f t="shared" si="15"/>
        <v>9770</v>
      </c>
      <c r="Q77" s="38">
        <f t="shared" si="15"/>
        <v>3559</v>
      </c>
      <c r="R77" s="39"/>
      <c r="S77" s="38">
        <f t="shared" si="15"/>
        <v>9346</v>
      </c>
      <c r="T77" s="38">
        <f t="shared" si="15"/>
        <v>939</v>
      </c>
      <c r="U77" s="38">
        <f t="shared" si="15"/>
        <v>1588</v>
      </c>
      <c r="V77" s="38">
        <f t="shared" si="15"/>
        <v>4473</v>
      </c>
      <c r="W77" s="38">
        <f t="shared" si="15"/>
        <v>465</v>
      </c>
      <c r="X77" s="38">
        <f t="shared" si="15"/>
        <v>1881</v>
      </c>
    </row>
    <row r="78" spans="1:24" s="2" customFormat="1">
      <c r="A78" s="673"/>
      <c r="B78" s="35" t="s">
        <v>350</v>
      </c>
      <c r="C78" s="37"/>
      <c r="D78" s="36">
        <f>SUM(D79:D84)</f>
        <v>7473</v>
      </c>
      <c r="E78" s="36">
        <f t="shared" si="13"/>
        <v>7390</v>
      </c>
      <c r="F78" s="36">
        <f t="shared" si="14"/>
        <v>83</v>
      </c>
      <c r="G78" s="41"/>
      <c r="H78" s="36">
        <f t="shared" ref="H78:X78" si="16">SUM(H79:H84)</f>
        <v>1083</v>
      </c>
      <c r="I78" s="36">
        <f t="shared" si="16"/>
        <v>887</v>
      </c>
      <c r="J78" s="36">
        <f t="shared" si="16"/>
        <v>196</v>
      </c>
      <c r="K78" s="36"/>
      <c r="L78" s="41"/>
      <c r="M78" s="36">
        <f t="shared" si="16"/>
        <v>5921</v>
      </c>
      <c r="N78" s="36">
        <f t="shared" si="16"/>
        <v>2137</v>
      </c>
      <c r="O78" s="36"/>
      <c r="P78" s="36">
        <f t="shared" si="16"/>
        <v>3784</v>
      </c>
      <c r="Q78" s="36"/>
      <c r="R78" s="41"/>
      <c r="S78" s="36">
        <f t="shared" si="16"/>
        <v>469</v>
      </c>
      <c r="T78" s="36">
        <f t="shared" si="16"/>
        <v>65</v>
      </c>
      <c r="U78" s="36">
        <f t="shared" si="16"/>
        <v>17</v>
      </c>
      <c r="V78" s="36">
        <f t="shared" si="16"/>
        <v>282</v>
      </c>
      <c r="W78" s="36">
        <f t="shared" si="16"/>
        <v>1</v>
      </c>
      <c r="X78" s="36">
        <f t="shared" si="16"/>
        <v>104</v>
      </c>
    </row>
    <row r="79" spans="1:24" ht="27">
      <c r="A79" s="673"/>
      <c r="B79" s="28" t="s">
        <v>203</v>
      </c>
      <c r="C79" s="14" t="s">
        <v>540</v>
      </c>
      <c r="D79" s="36">
        <v>703</v>
      </c>
      <c r="E79" s="36">
        <f t="shared" si="13"/>
        <v>703</v>
      </c>
      <c r="F79" s="36"/>
      <c r="G79" s="12" t="s">
        <v>61</v>
      </c>
      <c r="H79" s="38">
        <f>I79+J79+K79</f>
        <v>703</v>
      </c>
      <c r="I79" s="44">
        <v>507</v>
      </c>
      <c r="J79" s="44">
        <v>196</v>
      </c>
      <c r="K79" s="44"/>
      <c r="L79" s="26"/>
      <c r="M79" s="45"/>
      <c r="N79" s="46"/>
      <c r="O79" s="46"/>
      <c r="P79" s="46"/>
      <c r="Q79" s="46"/>
      <c r="R79" s="31"/>
      <c r="S79" s="45"/>
      <c r="T79" s="46"/>
      <c r="U79" s="46"/>
      <c r="V79" s="46"/>
      <c r="W79" s="46"/>
      <c r="X79" s="46"/>
    </row>
    <row r="80" spans="1:24" ht="27">
      <c r="A80" s="673"/>
      <c r="B80" s="28" t="s">
        <v>203</v>
      </c>
      <c r="C80" s="14" t="s">
        <v>541</v>
      </c>
      <c r="D80" s="36">
        <v>380</v>
      </c>
      <c r="E80" s="36">
        <f t="shared" si="13"/>
        <v>380</v>
      </c>
      <c r="F80" s="36"/>
      <c r="G80" s="12" t="s">
        <v>23</v>
      </c>
      <c r="H80" s="38">
        <f>I80+J80+K80</f>
        <v>380</v>
      </c>
      <c r="I80" s="44">
        <v>380</v>
      </c>
      <c r="J80" s="44"/>
      <c r="K80" s="44"/>
      <c r="L80" s="26"/>
      <c r="M80" s="45"/>
      <c r="N80" s="46"/>
      <c r="O80" s="46"/>
      <c r="P80" s="46"/>
      <c r="Q80" s="46"/>
      <c r="R80" s="31"/>
      <c r="S80" s="45"/>
      <c r="T80" s="46"/>
      <c r="U80" s="46"/>
      <c r="V80" s="46"/>
      <c r="W80" s="46"/>
      <c r="X80" s="46"/>
    </row>
    <row r="81" spans="1:24" ht="27">
      <c r="A81" s="673"/>
      <c r="B81" s="14" t="s">
        <v>203</v>
      </c>
      <c r="C81" s="14"/>
      <c r="D81" s="36">
        <v>6378</v>
      </c>
      <c r="E81" s="36">
        <f t="shared" si="13"/>
        <v>6299</v>
      </c>
      <c r="F81" s="36">
        <f t="shared" si="14"/>
        <v>79</v>
      </c>
      <c r="G81" s="12"/>
      <c r="H81" s="40"/>
      <c r="I81" s="47"/>
      <c r="J81" s="47"/>
      <c r="K81" s="47"/>
      <c r="L81" s="14" t="s">
        <v>1191</v>
      </c>
      <c r="M81" s="40">
        <f t="shared" si="5"/>
        <v>5921</v>
      </c>
      <c r="N81" s="46">
        <v>2137</v>
      </c>
      <c r="O81" s="46"/>
      <c r="P81" s="46">
        <v>3784</v>
      </c>
      <c r="Q81" s="46"/>
      <c r="R81" s="31" t="s">
        <v>21</v>
      </c>
      <c r="S81" s="51">
        <f t="shared" si="6"/>
        <v>457</v>
      </c>
      <c r="T81" s="49">
        <v>64</v>
      </c>
      <c r="U81" s="49">
        <v>15</v>
      </c>
      <c r="V81" s="50">
        <v>276</v>
      </c>
      <c r="W81" s="50"/>
      <c r="X81" s="50">
        <v>102</v>
      </c>
    </row>
    <row r="82" spans="1:24" ht="27">
      <c r="A82" s="673"/>
      <c r="B82" s="52" t="s">
        <v>204</v>
      </c>
      <c r="C82" s="52"/>
      <c r="D82" s="36">
        <v>12</v>
      </c>
      <c r="E82" s="36">
        <f t="shared" si="13"/>
        <v>8</v>
      </c>
      <c r="F82" s="36">
        <f t="shared" si="14"/>
        <v>4</v>
      </c>
      <c r="G82" s="12"/>
      <c r="H82" s="53"/>
      <c r="I82" s="58"/>
      <c r="J82" s="58"/>
      <c r="K82" s="58"/>
      <c r="L82" s="52"/>
      <c r="M82" s="40"/>
      <c r="N82" s="47"/>
      <c r="O82" s="47"/>
      <c r="P82" s="47"/>
      <c r="Q82" s="47"/>
      <c r="R82" s="14" t="s">
        <v>21</v>
      </c>
      <c r="S82" s="51">
        <f t="shared" si="6"/>
        <v>12</v>
      </c>
      <c r="T82" s="49">
        <v>1</v>
      </c>
      <c r="U82" s="49">
        <v>2</v>
      </c>
      <c r="V82" s="50">
        <v>6</v>
      </c>
      <c r="W82" s="50">
        <v>1</v>
      </c>
      <c r="X82" s="50">
        <v>2</v>
      </c>
    </row>
    <row r="83" spans="1:24">
      <c r="A83" s="673"/>
      <c r="B83" s="52" t="s">
        <v>205</v>
      </c>
      <c r="C83" s="52"/>
      <c r="D83" s="36"/>
      <c r="E83" s="36"/>
      <c r="F83" s="36"/>
      <c r="G83" s="12"/>
      <c r="H83" s="53"/>
      <c r="I83" s="58"/>
      <c r="J83" s="58"/>
      <c r="K83" s="58"/>
      <c r="L83" s="52"/>
      <c r="M83" s="40"/>
      <c r="N83" s="47"/>
      <c r="O83" s="47"/>
      <c r="P83" s="47"/>
      <c r="Q83" s="47"/>
      <c r="R83" s="14"/>
      <c r="S83" s="51"/>
      <c r="T83" s="49"/>
      <c r="U83" s="49"/>
      <c r="V83" s="50"/>
      <c r="W83" s="50"/>
      <c r="X83" s="50"/>
    </row>
    <row r="84" spans="1:24">
      <c r="A84" s="673"/>
      <c r="B84" s="52" t="s">
        <v>206</v>
      </c>
      <c r="C84" s="52"/>
      <c r="D84" s="36"/>
      <c r="E84" s="36"/>
      <c r="F84" s="36"/>
      <c r="G84" s="12"/>
      <c r="H84" s="53"/>
      <c r="I84" s="58"/>
      <c r="J84" s="58"/>
      <c r="K84" s="58"/>
      <c r="L84" s="52"/>
      <c r="M84" s="40"/>
      <c r="N84" s="47"/>
      <c r="O84" s="47"/>
      <c r="P84" s="47"/>
      <c r="Q84" s="47"/>
      <c r="R84" s="14"/>
      <c r="S84" s="51"/>
      <c r="T84" s="49"/>
      <c r="U84" s="49"/>
      <c r="V84" s="50"/>
      <c r="W84" s="50"/>
      <c r="X84" s="50"/>
    </row>
    <row r="85" spans="1:24" ht="27">
      <c r="A85" s="673"/>
      <c r="B85" s="52" t="s">
        <v>207</v>
      </c>
      <c r="C85" s="52"/>
      <c r="D85" s="36">
        <v>2194</v>
      </c>
      <c r="E85" s="36">
        <f t="shared" si="13"/>
        <v>1301</v>
      </c>
      <c r="F85" s="36">
        <f t="shared" si="14"/>
        <v>893</v>
      </c>
      <c r="G85" s="12"/>
      <c r="H85" s="53"/>
      <c r="I85" s="58"/>
      <c r="J85" s="58"/>
      <c r="K85" s="58"/>
      <c r="L85" s="14" t="s">
        <v>1191</v>
      </c>
      <c r="M85" s="40">
        <f t="shared" ref="M85:M134" si="17">N85+O85+P85+Q85</f>
        <v>1391</v>
      </c>
      <c r="N85" s="46">
        <v>131</v>
      </c>
      <c r="O85" s="46">
        <v>49</v>
      </c>
      <c r="P85" s="46">
        <v>697</v>
      </c>
      <c r="Q85" s="46">
        <v>514</v>
      </c>
      <c r="R85" s="31" t="s">
        <v>21</v>
      </c>
      <c r="S85" s="51">
        <f t="shared" ref="S85:S134" si="18">T85+U85+V85+W85+X85</f>
        <v>803</v>
      </c>
      <c r="T85" s="49">
        <v>73</v>
      </c>
      <c r="U85" s="49">
        <v>202</v>
      </c>
      <c r="V85" s="50">
        <v>346</v>
      </c>
      <c r="W85" s="50">
        <v>55</v>
      </c>
      <c r="X85" s="50">
        <v>127</v>
      </c>
    </row>
    <row r="86" spans="1:24" ht="27">
      <c r="A86" s="673"/>
      <c r="B86" s="52" t="s">
        <v>208</v>
      </c>
      <c r="C86" s="52"/>
      <c r="D86" s="36">
        <v>2170</v>
      </c>
      <c r="E86" s="36">
        <f t="shared" si="13"/>
        <v>1631</v>
      </c>
      <c r="F86" s="36">
        <f t="shared" si="14"/>
        <v>539</v>
      </c>
      <c r="G86" s="12"/>
      <c r="H86" s="53"/>
      <c r="I86" s="58"/>
      <c r="J86" s="58"/>
      <c r="K86" s="58"/>
      <c r="L86" s="14" t="s">
        <v>1191</v>
      </c>
      <c r="M86" s="40">
        <f t="shared" si="17"/>
        <v>957</v>
      </c>
      <c r="N86" s="46">
        <v>323</v>
      </c>
      <c r="O86" s="46">
        <v>39</v>
      </c>
      <c r="P86" s="46">
        <v>429</v>
      </c>
      <c r="Q86" s="46">
        <v>166</v>
      </c>
      <c r="R86" s="31" t="s">
        <v>21</v>
      </c>
      <c r="S86" s="51">
        <f t="shared" si="18"/>
        <v>1213</v>
      </c>
      <c r="T86" s="49">
        <v>123</v>
      </c>
      <c r="U86" s="49">
        <v>161</v>
      </c>
      <c r="V86" s="50">
        <v>603</v>
      </c>
      <c r="W86" s="50">
        <v>50</v>
      </c>
      <c r="X86" s="50">
        <v>276</v>
      </c>
    </row>
    <row r="87" spans="1:24" ht="27">
      <c r="A87" s="673"/>
      <c r="B87" s="52" t="s">
        <v>209</v>
      </c>
      <c r="C87" s="52"/>
      <c r="D87" s="36">
        <v>4782</v>
      </c>
      <c r="E87" s="36">
        <f t="shared" si="13"/>
        <v>3655</v>
      </c>
      <c r="F87" s="36">
        <f t="shared" si="14"/>
        <v>1127</v>
      </c>
      <c r="G87" s="12"/>
      <c r="H87" s="53"/>
      <c r="I87" s="58"/>
      <c r="J87" s="58"/>
      <c r="K87" s="58"/>
      <c r="L87" s="14" t="s">
        <v>1191</v>
      </c>
      <c r="M87" s="40">
        <f t="shared" si="17"/>
        <v>2937</v>
      </c>
      <c r="N87" s="46">
        <v>1020</v>
      </c>
      <c r="O87" s="46">
        <v>122</v>
      </c>
      <c r="P87" s="46">
        <v>1293</v>
      </c>
      <c r="Q87" s="46">
        <v>502</v>
      </c>
      <c r="R87" s="31" t="s">
        <v>21</v>
      </c>
      <c r="S87" s="51">
        <f t="shared" si="18"/>
        <v>1845</v>
      </c>
      <c r="T87" s="49">
        <v>181</v>
      </c>
      <c r="U87" s="49">
        <v>250</v>
      </c>
      <c r="V87" s="50">
        <v>940</v>
      </c>
      <c r="W87" s="50">
        <v>72</v>
      </c>
      <c r="X87" s="50">
        <v>402</v>
      </c>
    </row>
    <row r="88" spans="1:24" ht="27">
      <c r="A88" s="673"/>
      <c r="B88" s="52" t="s">
        <v>210</v>
      </c>
      <c r="C88" s="52"/>
      <c r="D88" s="36">
        <v>4622</v>
      </c>
      <c r="E88" s="36">
        <f t="shared" si="13"/>
        <v>2702</v>
      </c>
      <c r="F88" s="36">
        <f t="shared" si="14"/>
        <v>1920</v>
      </c>
      <c r="G88" s="12"/>
      <c r="H88" s="53"/>
      <c r="I88" s="58"/>
      <c r="J88" s="58"/>
      <c r="K88" s="58"/>
      <c r="L88" s="14" t="s">
        <v>1191</v>
      </c>
      <c r="M88" s="40">
        <f t="shared" si="17"/>
        <v>3489</v>
      </c>
      <c r="N88" s="46">
        <v>870</v>
      </c>
      <c r="O88" s="46">
        <v>396</v>
      </c>
      <c r="P88" s="46">
        <v>1182</v>
      </c>
      <c r="Q88" s="46">
        <v>1041</v>
      </c>
      <c r="R88" s="31" t="s">
        <v>21</v>
      </c>
      <c r="S88" s="51">
        <f t="shared" si="18"/>
        <v>1133</v>
      </c>
      <c r="T88" s="49">
        <v>97</v>
      </c>
      <c r="U88" s="49">
        <v>305</v>
      </c>
      <c r="V88" s="50">
        <v>493</v>
      </c>
      <c r="W88" s="50">
        <v>81</v>
      </c>
      <c r="X88" s="50">
        <v>157</v>
      </c>
    </row>
    <row r="89" spans="1:24" ht="27">
      <c r="A89" s="673"/>
      <c r="B89" s="52" t="s">
        <v>211</v>
      </c>
      <c r="C89" s="52"/>
      <c r="D89" s="36">
        <v>4155</v>
      </c>
      <c r="E89" s="36">
        <f t="shared" si="13"/>
        <v>2499</v>
      </c>
      <c r="F89" s="36">
        <f t="shared" si="14"/>
        <v>1656</v>
      </c>
      <c r="G89" s="12"/>
      <c r="H89" s="53"/>
      <c r="I89" s="58"/>
      <c r="J89" s="58"/>
      <c r="K89" s="58"/>
      <c r="L89" s="14" t="s">
        <v>1191</v>
      </c>
      <c r="M89" s="40">
        <f t="shared" si="17"/>
        <v>2976</v>
      </c>
      <c r="N89" s="46">
        <v>797</v>
      </c>
      <c r="O89" s="46">
        <v>340</v>
      </c>
      <c r="P89" s="46">
        <v>1030</v>
      </c>
      <c r="Q89" s="46">
        <v>809</v>
      </c>
      <c r="R89" s="31" t="s">
        <v>21</v>
      </c>
      <c r="S89" s="51">
        <f t="shared" si="18"/>
        <v>1179</v>
      </c>
      <c r="T89" s="49">
        <v>111</v>
      </c>
      <c r="U89" s="49">
        <v>301</v>
      </c>
      <c r="V89" s="50">
        <v>488</v>
      </c>
      <c r="W89" s="50">
        <v>95</v>
      </c>
      <c r="X89" s="50">
        <v>184</v>
      </c>
    </row>
    <row r="90" spans="1:24" ht="27">
      <c r="A90" s="673"/>
      <c r="B90" s="52" t="s">
        <v>212</v>
      </c>
      <c r="C90" s="52"/>
      <c r="D90" s="36">
        <v>2029</v>
      </c>
      <c r="E90" s="36">
        <f t="shared" si="13"/>
        <v>1537</v>
      </c>
      <c r="F90" s="36">
        <f t="shared" si="14"/>
        <v>492</v>
      </c>
      <c r="G90" s="12"/>
      <c r="H90" s="53"/>
      <c r="I90" s="58"/>
      <c r="J90" s="58"/>
      <c r="K90" s="58"/>
      <c r="L90" s="14" t="s">
        <v>1191</v>
      </c>
      <c r="M90" s="40">
        <f t="shared" si="17"/>
        <v>1116</v>
      </c>
      <c r="N90" s="46">
        <v>396</v>
      </c>
      <c r="O90" s="46">
        <v>47</v>
      </c>
      <c r="P90" s="46">
        <v>484</v>
      </c>
      <c r="Q90" s="46">
        <v>189</v>
      </c>
      <c r="R90" s="31" t="s">
        <v>21</v>
      </c>
      <c r="S90" s="51">
        <f t="shared" si="18"/>
        <v>913</v>
      </c>
      <c r="T90" s="49">
        <v>100</v>
      </c>
      <c r="U90" s="49">
        <v>117</v>
      </c>
      <c r="V90" s="50">
        <v>441</v>
      </c>
      <c r="W90" s="50">
        <v>39</v>
      </c>
      <c r="X90" s="50">
        <v>216</v>
      </c>
    </row>
    <row r="91" spans="1:24" ht="27">
      <c r="A91" s="673"/>
      <c r="B91" s="52" t="s">
        <v>213</v>
      </c>
      <c r="C91" s="52"/>
      <c r="D91" s="36">
        <v>2302</v>
      </c>
      <c r="E91" s="36">
        <f t="shared" si="13"/>
        <v>1748</v>
      </c>
      <c r="F91" s="36">
        <f t="shared" si="14"/>
        <v>554</v>
      </c>
      <c r="G91" s="12"/>
      <c r="H91" s="53"/>
      <c r="I91" s="58"/>
      <c r="J91" s="58"/>
      <c r="K91" s="58"/>
      <c r="L91" s="14" t="s">
        <v>1191</v>
      </c>
      <c r="M91" s="40">
        <f t="shared" si="17"/>
        <v>1267</v>
      </c>
      <c r="N91" s="46">
        <v>433</v>
      </c>
      <c r="O91" s="46">
        <v>52</v>
      </c>
      <c r="P91" s="46">
        <v>564</v>
      </c>
      <c r="Q91" s="46">
        <v>218</v>
      </c>
      <c r="R91" s="31" t="s">
        <v>21</v>
      </c>
      <c r="S91" s="51">
        <f t="shared" si="18"/>
        <v>1035</v>
      </c>
      <c r="T91" s="49">
        <v>106</v>
      </c>
      <c r="U91" s="49">
        <v>138</v>
      </c>
      <c r="V91" s="50">
        <v>517</v>
      </c>
      <c r="W91" s="50">
        <v>40</v>
      </c>
      <c r="X91" s="50">
        <v>234</v>
      </c>
    </row>
    <row r="92" spans="1:24" ht="27">
      <c r="A92" s="673"/>
      <c r="B92" s="52" t="s">
        <v>214</v>
      </c>
      <c r="C92" s="52"/>
      <c r="D92" s="36">
        <v>541</v>
      </c>
      <c r="E92" s="36">
        <f t="shared" si="13"/>
        <v>403</v>
      </c>
      <c r="F92" s="36">
        <f t="shared" si="14"/>
        <v>138</v>
      </c>
      <c r="G92" s="12"/>
      <c r="H92" s="53"/>
      <c r="I92" s="58"/>
      <c r="J92" s="58"/>
      <c r="K92" s="58"/>
      <c r="L92" s="14" t="s">
        <v>1191</v>
      </c>
      <c r="M92" s="40">
        <f t="shared" si="17"/>
        <v>226</v>
      </c>
      <c r="N92" s="46">
        <v>78</v>
      </c>
      <c r="O92" s="46">
        <v>9</v>
      </c>
      <c r="P92" s="46">
        <v>100</v>
      </c>
      <c r="Q92" s="46">
        <v>39</v>
      </c>
      <c r="R92" s="31" t="s">
        <v>21</v>
      </c>
      <c r="S92" s="51">
        <f t="shared" si="18"/>
        <v>315</v>
      </c>
      <c r="T92" s="49">
        <v>36</v>
      </c>
      <c r="U92" s="49">
        <v>41</v>
      </c>
      <c r="V92" s="50">
        <v>152</v>
      </c>
      <c r="W92" s="50">
        <v>13</v>
      </c>
      <c r="X92" s="50">
        <v>73</v>
      </c>
    </row>
    <row r="93" spans="1:24" ht="27">
      <c r="A93" s="674"/>
      <c r="B93" s="52" t="s">
        <v>215</v>
      </c>
      <c r="C93" s="52"/>
      <c r="D93" s="36">
        <v>908</v>
      </c>
      <c r="E93" s="36">
        <f t="shared" si="13"/>
        <v>686</v>
      </c>
      <c r="F93" s="36">
        <f t="shared" si="14"/>
        <v>222</v>
      </c>
      <c r="G93" s="12"/>
      <c r="H93" s="53"/>
      <c r="I93" s="58"/>
      <c r="J93" s="58"/>
      <c r="K93" s="58"/>
      <c r="L93" s="14" t="s">
        <v>1191</v>
      </c>
      <c r="M93" s="40">
        <f t="shared" si="17"/>
        <v>467</v>
      </c>
      <c r="N93" s="46">
        <v>160</v>
      </c>
      <c r="O93" s="46">
        <v>19</v>
      </c>
      <c r="P93" s="46">
        <v>207</v>
      </c>
      <c r="Q93" s="46">
        <v>81</v>
      </c>
      <c r="R93" s="31" t="s">
        <v>21</v>
      </c>
      <c r="S93" s="51">
        <f t="shared" si="18"/>
        <v>441</v>
      </c>
      <c r="T93" s="49">
        <v>47</v>
      </c>
      <c r="U93" s="49">
        <v>56</v>
      </c>
      <c r="V93" s="50">
        <v>211</v>
      </c>
      <c r="W93" s="50">
        <v>19</v>
      </c>
      <c r="X93" s="50">
        <v>108</v>
      </c>
    </row>
    <row r="94" spans="1:24" s="2" customFormat="1">
      <c r="A94" s="672" t="s">
        <v>216</v>
      </c>
      <c r="B94" s="35" t="s">
        <v>216</v>
      </c>
      <c r="C94" s="37" t="s">
        <v>217</v>
      </c>
      <c r="D94" s="38">
        <f>SUM(D96:D108)</f>
        <v>12771</v>
      </c>
      <c r="E94" s="38">
        <f t="shared" si="13"/>
        <v>9789</v>
      </c>
      <c r="F94" s="38">
        <f t="shared" si="14"/>
        <v>2982</v>
      </c>
      <c r="G94" s="39"/>
      <c r="H94" s="38">
        <f t="shared" ref="H94:X94" si="19">SUM(H96:H108)</f>
        <v>2114</v>
      </c>
      <c r="I94" s="38">
        <f t="shared" si="19"/>
        <v>1973</v>
      </c>
      <c r="J94" s="38">
        <f t="shared" si="19"/>
        <v>141</v>
      </c>
      <c r="K94" s="38"/>
      <c r="L94" s="39"/>
      <c r="M94" s="38">
        <f t="shared" si="19"/>
        <v>7289</v>
      </c>
      <c r="N94" s="38">
        <f t="shared" si="19"/>
        <v>815</v>
      </c>
      <c r="O94" s="38">
        <f t="shared" si="19"/>
        <v>162</v>
      </c>
      <c r="P94" s="38">
        <f t="shared" si="19"/>
        <v>4550</v>
      </c>
      <c r="Q94" s="38">
        <f t="shared" si="19"/>
        <v>1762</v>
      </c>
      <c r="R94" s="39"/>
      <c r="S94" s="38">
        <f t="shared" si="19"/>
        <v>3368</v>
      </c>
      <c r="T94" s="38">
        <f t="shared" si="19"/>
        <v>291</v>
      </c>
      <c r="U94" s="38">
        <f t="shared" si="19"/>
        <v>619</v>
      </c>
      <c r="V94" s="38">
        <f t="shared" si="19"/>
        <v>1764</v>
      </c>
      <c r="W94" s="38">
        <f t="shared" si="19"/>
        <v>148</v>
      </c>
      <c r="X94" s="38">
        <f t="shared" si="19"/>
        <v>546</v>
      </c>
    </row>
    <row r="95" spans="1:24" s="2" customFormat="1">
      <c r="A95" s="673"/>
      <c r="B95" s="35" t="s">
        <v>351</v>
      </c>
      <c r="C95" s="43"/>
      <c r="D95" s="36">
        <f>SUM(D96:D102)</f>
        <v>4735</v>
      </c>
      <c r="E95" s="36">
        <f t="shared" si="13"/>
        <v>4578</v>
      </c>
      <c r="F95" s="36">
        <f t="shared" si="14"/>
        <v>157</v>
      </c>
      <c r="G95" s="41"/>
      <c r="H95" s="36">
        <f t="shared" ref="H95:X95" si="20">SUM(H96:H102)</f>
        <v>2114</v>
      </c>
      <c r="I95" s="36">
        <f t="shared" si="20"/>
        <v>1973</v>
      </c>
      <c r="J95" s="36">
        <f t="shared" si="20"/>
        <v>141</v>
      </c>
      <c r="K95" s="36"/>
      <c r="L95" s="41"/>
      <c r="M95" s="36">
        <f t="shared" si="20"/>
        <v>2098</v>
      </c>
      <c r="N95" s="36">
        <f t="shared" si="20"/>
        <v>276</v>
      </c>
      <c r="O95" s="36">
        <f t="shared" si="20"/>
        <v>8</v>
      </c>
      <c r="P95" s="36">
        <f t="shared" si="20"/>
        <v>1758</v>
      </c>
      <c r="Q95" s="36">
        <f t="shared" si="20"/>
        <v>56</v>
      </c>
      <c r="R95" s="41"/>
      <c r="S95" s="36">
        <f t="shared" si="20"/>
        <v>523</v>
      </c>
      <c r="T95" s="36">
        <f t="shared" si="20"/>
        <v>36</v>
      </c>
      <c r="U95" s="36">
        <f t="shared" si="20"/>
        <v>50</v>
      </c>
      <c r="V95" s="36">
        <f t="shared" si="20"/>
        <v>373</v>
      </c>
      <c r="W95" s="36">
        <f t="shared" si="20"/>
        <v>7</v>
      </c>
      <c r="X95" s="36">
        <f t="shared" si="20"/>
        <v>57</v>
      </c>
    </row>
    <row r="96" spans="1:24" ht="27">
      <c r="A96" s="673"/>
      <c r="B96" s="28" t="s">
        <v>218</v>
      </c>
      <c r="C96" s="14" t="s">
        <v>543</v>
      </c>
      <c r="D96" s="36">
        <v>1124</v>
      </c>
      <c r="E96" s="36">
        <f t="shared" si="13"/>
        <v>1124</v>
      </c>
      <c r="F96" s="36"/>
      <c r="G96" s="12" t="s">
        <v>61</v>
      </c>
      <c r="H96" s="38">
        <f>I96+J96+K96</f>
        <v>1124</v>
      </c>
      <c r="I96" s="44">
        <v>1026</v>
      </c>
      <c r="J96" s="59">
        <v>98</v>
      </c>
      <c r="K96" s="59"/>
      <c r="L96" s="60"/>
      <c r="M96" s="45"/>
      <c r="N96" s="46"/>
      <c r="O96" s="46"/>
      <c r="P96" s="46"/>
      <c r="Q96" s="46"/>
      <c r="R96" s="31"/>
      <c r="S96" s="45"/>
      <c r="T96" s="46"/>
      <c r="U96" s="46"/>
      <c r="V96" s="46"/>
      <c r="W96" s="46"/>
      <c r="X96" s="46"/>
    </row>
    <row r="97" spans="1:24" ht="27">
      <c r="A97" s="673"/>
      <c r="B97" s="28" t="s">
        <v>218</v>
      </c>
      <c r="C97" s="14" t="s">
        <v>544</v>
      </c>
      <c r="D97" s="36">
        <v>990</v>
      </c>
      <c r="E97" s="36">
        <f t="shared" si="13"/>
        <v>990</v>
      </c>
      <c r="F97" s="36"/>
      <c r="G97" s="12" t="s">
        <v>61</v>
      </c>
      <c r="H97" s="38">
        <f>I97+J97+K97</f>
        <v>990</v>
      </c>
      <c r="I97" s="44">
        <v>947</v>
      </c>
      <c r="J97" s="59">
        <v>43</v>
      </c>
      <c r="K97" s="59"/>
      <c r="L97" s="60"/>
      <c r="M97" s="45"/>
      <c r="N97" s="46"/>
      <c r="O97" s="46"/>
      <c r="P97" s="46"/>
      <c r="Q97" s="46"/>
      <c r="R97" s="31"/>
      <c r="S97" s="45"/>
      <c r="T97" s="46"/>
      <c r="U97" s="46"/>
      <c r="V97" s="46"/>
      <c r="W97" s="46"/>
      <c r="X97" s="46"/>
    </row>
    <row r="98" spans="1:24" ht="27">
      <c r="A98" s="673"/>
      <c r="B98" s="14" t="s">
        <v>218</v>
      </c>
      <c r="C98" s="14"/>
      <c r="D98" s="36">
        <v>2214</v>
      </c>
      <c r="E98" s="36">
        <f t="shared" si="13"/>
        <v>2176</v>
      </c>
      <c r="F98" s="36">
        <f t="shared" si="14"/>
        <v>38</v>
      </c>
      <c r="G98" s="12"/>
      <c r="H98" s="40"/>
      <c r="I98" s="47"/>
      <c r="J98" s="47"/>
      <c r="K98" s="47"/>
      <c r="L98" s="14" t="s">
        <v>1191</v>
      </c>
      <c r="M98" s="40">
        <f t="shared" si="17"/>
        <v>1865</v>
      </c>
      <c r="N98" s="46">
        <v>251</v>
      </c>
      <c r="O98" s="46">
        <v>3</v>
      </c>
      <c r="P98" s="46">
        <v>1611</v>
      </c>
      <c r="Q98" s="46"/>
      <c r="R98" s="31" t="s">
        <v>21</v>
      </c>
      <c r="S98" s="51">
        <f t="shared" si="18"/>
        <v>349</v>
      </c>
      <c r="T98" s="49">
        <v>19</v>
      </c>
      <c r="U98" s="49">
        <v>16</v>
      </c>
      <c r="V98" s="50">
        <v>282</v>
      </c>
      <c r="W98" s="50"/>
      <c r="X98" s="50">
        <v>32</v>
      </c>
    </row>
    <row r="99" spans="1:24" ht="27">
      <c r="A99" s="673"/>
      <c r="B99" s="14" t="s">
        <v>219</v>
      </c>
      <c r="C99" s="14"/>
      <c r="D99" s="36">
        <v>262</v>
      </c>
      <c r="E99" s="36">
        <f t="shared" si="13"/>
        <v>189</v>
      </c>
      <c r="F99" s="36">
        <f t="shared" si="14"/>
        <v>73</v>
      </c>
      <c r="G99" s="12"/>
      <c r="H99" s="40"/>
      <c r="I99" s="47"/>
      <c r="J99" s="47"/>
      <c r="K99" s="47"/>
      <c r="L99" s="14" t="s">
        <v>1191</v>
      </c>
      <c r="M99" s="40">
        <f t="shared" si="17"/>
        <v>179</v>
      </c>
      <c r="N99" s="46">
        <v>20</v>
      </c>
      <c r="O99" s="46">
        <v>4</v>
      </c>
      <c r="P99" s="46">
        <v>112</v>
      </c>
      <c r="Q99" s="46">
        <v>43</v>
      </c>
      <c r="R99" s="31" t="s">
        <v>21</v>
      </c>
      <c r="S99" s="51">
        <f t="shared" si="18"/>
        <v>83</v>
      </c>
      <c r="T99" s="49">
        <v>8</v>
      </c>
      <c r="U99" s="49">
        <v>15</v>
      </c>
      <c r="V99" s="50">
        <v>45</v>
      </c>
      <c r="W99" s="50">
        <v>3</v>
      </c>
      <c r="X99" s="50">
        <v>12</v>
      </c>
    </row>
    <row r="100" spans="1:24" ht="27">
      <c r="A100" s="673"/>
      <c r="B100" s="14" t="s">
        <v>220</v>
      </c>
      <c r="C100" s="14"/>
      <c r="D100" s="36">
        <v>115</v>
      </c>
      <c r="E100" s="36">
        <f t="shared" si="13"/>
        <v>82</v>
      </c>
      <c r="F100" s="36">
        <f t="shared" si="14"/>
        <v>33</v>
      </c>
      <c r="G100" s="12"/>
      <c r="H100" s="40"/>
      <c r="I100" s="47"/>
      <c r="J100" s="47"/>
      <c r="K100" s="47"/>
      <c r="L100" s="14" t="s">
        <v>1191</v>
      </c>
      <c r="M100" s="40">
        <f t="shared" si="17"/>
        <v>54</v>
      </c>
      <c r="N100" s="46">
        <v>5</v>
      </c>
      <c r="O100" s="46">
        <v>1</v>
      </c>
      <c r="P100" s="46">
        <v>35</v>
      </c>
      <c r="Q100" s="46">
        <v>13</v>
      </c>
      <c r="R100" s="31" t="s">
        <v>21</v>
      </c>
      <c r="S100" s="51">
        <f t="shared" si="18"/>
        <v>61</v>
      </c>
      <c r="T100" s="49">
        <v>5</v>
      </c>
      <c r="U100" s="49">
        <v>12</v>
      </c>
      <c r="V100" s="50">
        <v>34</v>
      </c>
      <c r="W100" s="50">
        <v>2</v>
      </c>
      <c r="X100" s="50">
        <v>8</v>
      </c>
    </row>
    <row r="101" spans="1:24" ht="27">
      <c r="A101" s="673"/>
      <c r="B101" s="14" t="s">
        <v>221</v>
      </c>
      <c r="C101" s="14"/>
      <c r="D101" s="36">
        <v>30</v>
      </c>
      <c r="E101" s="36">
        <f t="shared" si="13"/>
        <v>17</v>
      </c>
      <c r="F101" s="36">
        <f t="shared" si="14"/>
        <v>13</v>
      </c>
      <c r="G101" s="12"/>
      <c r="H101" s="40"/>
      <c r="I101" s="47"/>
      <c r="J101" s="47"/>
      <c r="K101" s="47"/>
      <c r="L101" s="14"/>
      <c r="M101" s="40"/>
      <c r="N101" s="46"/>
      <c r="O101" s="46"/>
      <c r="P101" s="47"/>
      <c r="Q101" s="47"/>
      <c r="R101" s="14" t="s">
        <v>21</v>
      </c>
      <c r="S101" s="51">
        <f t="shared" si="18"/>
        <v>30</v>
      </c>
      <c r="T101" s="49">
        <v>4</v>
      </c>
      <c r="U101" s="49">
        <v>7</v>
      </c>
      <c r="V101" s="50">
        <v>12</v>
      </c>
      <c r="W101" s="50">
        <v>2</v>
      </c>
      <c r="X101" s="50">
        <v>5</v>
      </c>
    </row>
    <row r="102" spans="1:24">
      <c r="A102" s="673"/>
      <c r="B102" s="14" t="s">
        <v>222</v>
      </c>
      <c r="C102" s="14"/>
      <c r="D102" s="36"/>
      <c r="E102" s="36"/>
      <c r="F102" s="36"/>
      <c r="G102" s="12"/>
      <c r="H102" s="40"/>
      <c r="I102" s="47"/>
      <c r="J102" s="47"/>
      <c r="K102" s="47"/>
      <c r="L102" s="14"/>
      <c r="M102" s="40"/>
      <c r="N102" s="47"/>
      <c r="O102" s="47"/>
      <c r="P102" s="47"/>
      <c r="Q102" s="47"/>
      <c r="R102" s="14"/>
      <c r="S102" s="51"/>
      <c r="T102" s="49"/>
      <c r="U102" s="49"/>
      <c r="V102" s="50"/>
      <c r="W102" s="50"/>
      <c r="X102" s="50"/>
    </row>
    <row r="103" spans="1:24" ht="27">
      <c r="A103" s="673"/>
      <c r="B103" s="14" t="s">
        <v>223</v>
      </c>
      <c r="C103" s="14"/>
      <c r="D103" s="36">
        <v>1364</v>
      </c>
      <c r="E103" s="36">
        <f t="shared" si="13"/>
        <v>836</v>
      </c>
      <c r="F103" s="36">
        <f t="shared" si="14"/>
        <v>528</v>
      </c>
      <c r="G103" s="12"/>
      <c r="H103" s="40"/>
      <c r="I103" s="47"/>
      <c r="J103" s="47"/>
      <c r="K103" s="47"/>
      <c r="L103" s="14" t="s">
        <v>1191</v>
      </c>
      <c r="M103" s="40">
        <f t="shared" si="17"/>
        <v>1079</v>
      </c>
      <c r="N103" s="46">
        <v>109</v>
      </c>
      <c r="O103" s="46">
        <v>39</v>
      </c>
      <c r="P103" s="46">
        <v>553</v>
      </c>
      <c r="Q103" s="46">
        <v>378</v>
      </c>
      <c r="R103" s="31" t="s">
        <v>21</v>
      </c>
      <c r="S103" s="51">
        <f t="shared" si="18"/>
        <v>285</v>
      </c>
      <c r="T103" s="49">
        <v>21</v>
      </c>
      <c r="U103" s="49">
        <v>74</v>
      </c>
      <c r="V103" s="50">
        <v>136</v>
      </c>
      <c r="W103" s="50">
        <v>16</v>
      </c>
      <c r="X103" s="50">
        <v>38</v>
      </c>
    </row>
    <row r="104" spans="1:24" ht="27">
      <c r="A104" s="673"/>
      <c r="B104" s="14" t="s">
        <v>224</v>
      </c>
      <c r="C104" s="14"/>
      <c r="D104" s="36">
        <v>2454</v>
      </c>
      <c r="E104" s="36">
        <f t="shared" si="13"/>
        <v>1806</v>
      </c>
      <c r="F104" s="36">
        <f t="shared" si="14"/>
        <v>648</v>
      </c>
      <c r="G104" s="12"/>
      <c r="H104" s="40"/>
      <c r="I104" s="47"/>
      <c r="J104" s="47"/>
      <c r="K104" s="47"/>
      <c r="L104" s="14" t="s">
        <v>1191</v>
      </c>
      <c r="M104" s="40">
        <f t="shared" si="17"/>
        <v>1144</v>
      </c>
      <c r="N104" s="46">
        <v>157</v>
      </c>
      <c r="O104" s="46">
        <v>18</v>
      </c>
      <c r="P104" s="46">
        <v>698</v>
      </c>
      <c r="Q104" s="46">
        <v>271</v>
      </c>
      <c r="R104" s="31" t="s">
        <v>21</v>
      </c>
      <c r="S104" s="51">
        <f t="shared" si="18"/>
        <v>1310</v>
      </c>
      <c r="T104" s="49">
        <v>129</v>
      </c>
      <c r="U104" s="49">
        <v>181</v>
      </c>
      <c r="V104" s="50">
        <v>680</v>
      </c>
      <c r="W104" s="50">
        <v>49</v>
      </c>
      <c r="X104" s="50">
        <v>271</v>
      </c>
    </row>
    <row r="105" spans="1:24" ht="27">
      <c r="A105" s="673"/>
      <c r="B105" s="14" t="s">
        <v>225</v>
      </c>
      <c r="C105" s="14"/>
      <c r="D105" s="36">
        <v>1270</v>
      </c>
      <c r="E105" s="36">
        <f t="shared" si="13"/>
        <v>772</v>
      </c>
      <c r="F105" s="36">
        <f t="shared" si="14"/>
        <v>498</v>
      </c>
      <c r="G105" s="12"/>
      <c r="H105" s="40"/>
      <c r="I105" s="47"/>
      <c r="J105" s="47"/>
      <c r="K105" s="47"/>
      <c r="L105" s="14" t="s">
        <v>1191</v>
      </c>
      <c r="M105" s="40">
        <f t="shared" si="17"/>
        <v>840</v>
      </c>
      <c r="N105" s="46">
        <v>82</v>
      </c>
      <c r="O105" s="46">
        <v>29</v>
      </c>
      <c r="P105" s="46">
        <v>432</v>
      </c>
      <c r="Q105" s="46">
        <v>297</v>
      </c>
      <c r="R105" s="31" t="s">
        <v>21</v>
      </c>
      <c r="S105" s="51">
        <f t="shared" si="18"/>
        <v>430</v>
      </c>
      <c r="T105" s="49">
        <v>43</v>
      </c>
      <c r="U105" s="49">
        <v>97</v>
      </c>
      <c r="V105" s="50">
        <v>178</v>
      </c>
      <c r="W105" s="50">
        <v>32</v>
      </c>
      <c r="X105" s="50">
        <v>80</v>
      </c>
    </row>
    <row r="106" spans="1:24" ht="27">
      <c r="A106" s="673"/>
      <c r="B106" s="14" t="s">
        <v>226</v>
      </c>
      <c r="C106" s="14"/>
      <c r="D106" s="36">
        <v>830</v>
      </c>
      <c r="E106" s="36">
        <f t="shared" si="13"/>
        <v>506</v>
      </c>
      <c r="F106" s="36">
        <f t="shared" si="14"/>
        <v>324</v>
      </c>
      <c r="G106" s="12"/>
      <c r="H106" s="40"/>
      <c r="I106" s="47"/>
      <c r="J106" s="47"/>
      <c r="K106" s="47"/>
      <c r="L106" s="14" t="s">
        <v>1191</v>
      </c>
      <c r="M106" s="40">
        <f t="shared" si="17"/>
        <v>585</v>
      </c>
      <c r="N106" s="46">
        <v>41</v>
      </c>
      <c r="O106" s="46">
        <v>14</v>
      </c>
      <c r="P106" s="46">
        <v>314</v>
      </c>
      <c r="Q106" s="46">
        <v>216</v>
      </c>
      <c r="R106" s="31" t="s">
        <v>21</v>
      </c>
      <c r="S106" s="51">
        <f t="shared" si="18"/>
        <v>245</v>
      </c>
      <c r="T106" s="49">
        <v>14</v>
      </c>
      <c r="U106" s="49">
        <v>70</v>
      </c>
      <c r="V106" s="50">
        <v>129</v>
      </c>
      <c r="W106" s="50">
        <v>10</v>
      </c>
      <c r="X106" s="50">
        <v>22</v>
      </c>
    </row>
    <row r="107" spans="1:24" ht="27">
      <c r="A107" s="673"/>
      <c r="B107" s="14" t="s">
        <v>227</v>
      </c>
      <c r="C107" s="14"/>
      <c r="D107" s="36">
        <v>912</v>
      </c>
      <c r="E107" s="36">
        <f t="shared" si="13"/>
        <v>552</v>
      </c>
      <c r="F107" s="36">
        <f t="shared" si="14"/>
        <v>360</v>
      </c>
      <c r="G107" s="12"/>
      <c r="H107" s="40"/>
      <c r="I107" s="47"/>
      <c r="J107" s="47"/>
      <c r="K107" s="47"/>
      <c r="L107" s="14" t="s">
        <v>1191</v>
      </c>
      <c r="M107" s="40">
        <f t="shared" si="17"/>
        <v>654</v>
      </c>
      <c r="N107" s="46">
        <v>45</v>
      </c>
      <c r="O107" s="46">
        <v>16</v>
      </c>
      <c r="P107" s="46">
        <v>352</v>
      </c>
      <c r="Q107" s="46">
        <v>241</v>
      </c>
      <c r="R107" s="31" t="s">
        <v>21</v>
      </c>
      <c r="S107" s="51">
        <f t="shared" si="18"/>
        <v>258</v>
      </c>
      <c r="T107" s="49">
        <v>22</v>
      </c>
      <c r="U107" s="49">
        <v>66</v>
      </c>
      <c r="V107" s="50">
        <v>120</v>
      </c>
      <c r="W107" s="50">
        <v>15</v>
      </c>
      <c r="X107" s="50">
        <v>35</v>
      </c>
    </row>
    <row r="108" spans="1:24" ht="27">
      <c r="A108" s="674"/>
      <c r="B108" s="14" t="s">
        <v>228</v>
      </c>
      <c r="C108" s="14"/>
      <c r="D108" s="36">
        <v>1206</v>
      </c>
      <c r="E108" s="36">
        <f t="shared" si="13"/>
        <v>739</v>
      </c>
      <c r="F108" s="36">
        <f t="shared" si="14"/>
        <v>467</v>
      </c>
      <c r="G108" s="12"/>
      <c r="H108" s="40"/>
      <c r="I108" s="47"/>
      <c r="J108" s="47"/>
      <c r="K108" s="47"/>
      <c r="L108" s="14" t="s">
        <v>1191</v>
      </c>
      <c r="M108" s="40">
        <f t="shared" si="17"/>
        <v>889</v>
      </c>
      <c r="N108" s="46">
        <v>105</v>
      </c>
      <c r="O108" s="46">
        <v>38</v>
      </c>
      <c r="P108" s="46">
        <v>443</v>
      </c>
      <c r="Q108" s="46">
        <v>303</v>
      </c>
      <c r="R108" s="31" t="s">
        <v>21</v>
      </c>
      <c r="S108" s="51">
        <f t="shared" si="18"/>
        <v>317</v>
      </c>
      <c r="T108" s="49">
        <v>26</v>
      </c>
      <c r="U108" s="49">
        <v>81</v>
      </c>
      <c r="V108" s="50">
        <v>148</v>
      </c>
      <c r="W108" s="50">
        <v>19</v>
      </c>
      <c r="X108" s="50">
        <v>43</v>
      </c>
    </row>
    <row r="109" spans="1:24" s="2" customFormat="1">
      <c r="A109" s="672" t="s">
        <v>229</v>
      </c>
      <c r="B109" s="35" t="s">
        <v>229</v>
      </c>
      <c r="C109" s="37" t="s">
        <v>230</v>
      </c>
      <c r="D109" s="38">
        <f>SUM(D111:D127)</f>
        <v>14432</v>
      </c>
      <c r="E109" s="38">
        <f t="shared" si="13"/>
        <v>11128</v>
      </c>
      <c r="F109" s="38">
        <f t="shared" si="14"/>
        <v>3304</v>
      </c>
      <c r="G109" s="39"/>
      <c r="H109" s="38">
        <f t="shared" ref="H109:X109" si="21">SUM(H111:H127)</f>
        <v>2775</v>
      </c>
      <c r="I109" s="38">
        <f t="shared" si="21"/>
        <v>2479</v>
      </c>
      <c r="J109" s="38">
        <f t="shared" si="21"/>
        <v>296</v>
      </c>
      <c r="K109" s="38"/>
      <c r="L109" s="39"/>
      <c r="M109" s="38">
        <f t="shared" si="21"/>
        <v>8766</v>
      </c>
      <c r="N109" s="38">
        <f t="shared" si="21"/>
        <v>1326</v>
      </c>
      <c r="O109" s="38">
        <f t="shared" si="21"/>
        <v>266</v>
      </c>
      <c r="P109" s="38">
        <f t="shared" si="21"/>
        <v>5167</v>
      </c>
      <c r="Q109" s="38">
        <f t="shared" si="21"/>
        <v>2007</v>
      </c>
      <c r="R109" s="39"/>
      <c r="S109" s="38">
        <f t="shared" si="21"/>
        <v>2891</v>
      </c>
      <c r="T109" s="38">
        <f t="shared" si="21"/>
        <v>274</v>
      </c>
      <c r="U109" s="38">
        <f t="shared" si="21"/>
        <v>585</v>
      </c>
      <c r="V109" s="38">
        <f t="shared" si="21"/>
        <v>1384</v>
      </c>
      <c r="W109" s="38">
        <f t="shared" si="21"/>
        <v>172</v>
      </c>
      <c r="X109" s="38">
        <f t="shared" si="21"/>
        <v>476</v>
      </c>
    </row>
    <row r="110" spans="1:24" s="2" customFormat="1">
      <c r="A110" s="673"/>
      <c r="B110" s="35" t="s">
        <v>352</v>
      </c>
      <c r="C110" s="43"/>
      <c r="D110" s="36">
        <f>SUM(D111:D120)</f>
        <v>6074</v>
      </c>
      <c r="E110" s="36">
        <f t="shared" si="13"/>
        <v>5925</v>
      </c>
      <c r="F110" s="36">
        <f t="shared" si="14"/>
        <v>149</v>
      </c>
      <c r="G110" s="41"/>
      <c r="H110" s="36">
        <f t="shared" ref="H110:X110" si="22">SUM(H111:H120)</f>
        <v>2775</v>
      </c>
      <c r="I110" s="36">
        <f t="shared" si="22"/>
        <v>2479</v>
      </c>
      <c r="J110" s="36">
        <f t="shared" si="22"/>
        <v>296</v>
      </c>
      <c r="K110" s="36"/>
      <c r="L110" s="41"/>
      <c r="M110" s="36">
        <f t="shared" si="22"/>
        <v>2728</v>
      </c>
      <c r="N110" s="36">
        <f t="shared" si="22"/>
        <v>534</v>
      </c>
      <c r="O110" s="36"/>
      <c r="P110" s="36">
        <f t="shared" si="22"/>
        <v>2194</v>
      </c>
      <c r="Q110" s="36"/>
      <c r="R110" s="41"/>
      <c r="S110" s="36">
        <f t="shared" si="22"/>
        <v>571</v>
      </c>
      <c r="T110" s="36">
        <f t="shared" si="22"/>
        <v>52</v>
      </c>
      <c r="U110" s="36">
        <f t="shared" si="22"/>
        <v>77</v>
      </c>
      <c r="V110" s="36">
        <f t="shared" si="22"/>
        <v>340</v>
      </c>
      <c r="W110" s="36">
        <f t="shared" si="22"/>
        <v>20</v>
      </c>
      <c r="X110" s="36">
        <f t="shared" si="22"/>
        <v>82</v>
      </c>
    </row>
    <row r="111" spans="1:24" ht="27">
      <c r="A111" s="673"/>
      <c r="B111" s="28" t="s">
        <v>231</v>
      </c>
      <c r="C111" s="14" t="s">
        <v>548</v>
      </c>
      <c r="D111" s="36">
        <v>934</v>
      </c>
      <c r="E111" s="36">
        <f t="shared" si="13"/>
        <v>934</v>
      </c>
      <c r="F111" s="36"/>
      <c r="G111" s="12" t="s">
        <v>61</v>
      </c>
      <c r="H111" s="38">
        <f>I111+J111+K111</f>
        <v>934</v>
      </c>
      <c r="I111" s="44">
        <v>857</v>
      </c>
      <c r="J111" s="59">
        <v>77</v>
      </c>
      <c r="K111" s="59"/>
      <c r="L111" s="60"/>
      <c r="M111" s="45"/>
      <c r="N111" s="46"/>
      <c r="O111" s="46"/>
      <c r="P111" s="46"/>
      <c r="Q111" s="46"/>
      <c r="R111" s="31"/>
      <c r="S111" s="45"/>
      <c r="T111" s="46"/>
      <c r="U111" s="46"/>
      <c r="V111" s="46"/>
      <c r="W111" s="46"/>
      <c r="X111" s="46"/>
    </row>
    <row r="112" spans="1:24" ht="27">
      <c r="A112" s="673"/>
      <c r="B112" s="28" t="s">
        <v>231</v>
      </c>
      <c r="C112" s="14" t="s">
        <v>549</v>
      </c>
      <c r="D112" s="36">
        <v>910</v>
      </c>
      <c r="E112" s="36">
        <f t="shared" si="13"/>
        <v>910</v>
      </c>
      <c r="F112" s="36"/>
      <c r="G112" s="12" t="s">
        <v>23</v>
      </c>
      <c r="H112" s="38">
        <f>I112+J112+K112</f>
        <v>910</v>
      </c>
      <c r="I112" s="44">
        <v>770</v>
      </c>
      <c r="J112" s="59">
        <v>140</v>
      </c>
      <c r="K112" s="59"/>
      <c r="L112" s="60"/>
      <c r="M112" s="45"/>
      <c r="N112" s="46"/>
      <c r="O112" s="46"/>
      <c r="P112" s="46"/>
      <c r="Q112" s="46"/>
      <c r="R112" s="31"/>
      <c r="S112" s="45"/>
      <c r="T112" s="46"/>
      <c r="U112" s="46"/>
      <c r="V112" s="46"/>
      <c r="W112" s="46"/>
      <c r="X112" s="46"/>
    </row>
    <row r="113" spans="1:25" ht="27">
      <c r="A113" s="673"/>
      <c r="B113" s="28" t="s">
        <v>231</v>
      </c>
      <c r="C113" s="54" t="s">
        <v>550</v>
      </c>
      <c r="D113" s="36">
        <v>482</v>
      </c>
      <c r="E113" s="36">
        <f t="shared" si="13"/>
        <v>482</v>
      </c>
      <c r="F113" s="36"/>
      <c r="G113" s="12" t="s">
        <v>61</v>
      </c>
      <c r="H113" s="38">
        <f>I113+J113+K113</f>
        <v>482</v>
      </c>
      <c r="I113" s="44">
        <v>407</v>
      </c>
      <c r="J113" s="59">
        <v>75</v>
      </c>
      <c r="K113" s="59"/>
      <c r="L113" s="60"/>
      <c r="M113" s="45"/>
      <c r="N113" s="46"/>
      <c r="O113" s="46"/>
      <c r="P113" s="46"/>
      <c r="Q113" s="46"/>
      <c r="R113" s="31"/>
      <c r="S113" s="45"/>
      <c r="T113" s="46"/>
      <c r="U113" s="46"/>
      <c r="V113" s="46"/>
      <c r="W113" s="46"/>
      <c r="X113" s="46"/>
    </row>
    <row r="114" spans="1:25" ht="27">
      <c r="A114" s="673"/>
      <c r="B114" s="28" t="s">
        <v>231</v>
      </c>
      <c r="C114" s="54" t="s">
        <v>551</v>
      </c>
      <c r="D114" s="36">
        <v>449</v>
      </c>
      <c r="E114" s="36">
        <f t="shared" si="13"/>
        <v>449</v>
      </c>
      <c r="F114" s="36"/>
      <c r="G114" s="12" t="s">
        <v>23</v>
      </c>
      <c r="H114" s="38">
        <f>I114+J114+K114</f>
        <v>449</v>
      </c>
      <c r="I114" s="44">
        <v>445</v>
      </c>
      <c r="J114" s="59">
        <v>4</v>
      </c>
      <c r="K114" s="59"/>
      <c r="L114" s="60"/>
      <c r="M114" s="45"/>
      <c r="N114" s="46"/>
      <c r="O114" s="46"/>
      <c r="P114" s="46"/>
      <c r="Q114" s="46"/>
      <c r="R114" s="31"/>
      <c r="S114" s="45"/>
      <c r="T114" s="46"/>
      <c r="U114" s="46"/>
      <c r="V114" s="46"/>
      <c r="W114" s="46"/>
      <c r="X114" s="46"/>
    </row>
    <row r="115" spans="1:25" ht="27">
      <c r="A115" s="673"/>
      <c r="B115" s="14" t="s">
        <v>231</v>
      </c>
      <c r="C115" s="14"/>
      <c r="D115" s="36">
        <v>2941</v>
      </c>
      <c r="E115" s="36">
        <f t="shared" si="13"/>
        <v>2919</v>
      </c>
      <c r="F115" s="36">
        <f t="shared" si="14"/>
        <v>22</v>
      </c>
      <c r="G115" s="12"/>
      <c r="H115" s="40"/>
      <c r="I115" s="47"/>
      <c r="J115" s="47"/>
      <c r="K115" s="47"/>
      <c r="L115" s="14" t="s">
        <v>1191</v>
      </c>
      <c r="M115" s="40">
        <f t="shared" si="17"/>
        <v>2728</v>
      </c>
      <c r="N115" s="46">
        <v>534</v>
      </c>
      <c r="O115" s="46"/>
      <c r="P115" s="46">
        <v>2194</v>
      </c>
      <c r="Q115" s="46"/>
      <c r="R115" s="31" t="s">
        <v>21</v>
      </c>
      <c r="S115" s="51">
        <f t="shared" si="18"/>
        <v>213</v>
      </c>
      <c r="T115" s="49">
        <v>12</v>
      </c>
      <c r="U115" s="49">
        <v>10</v>
      </c>
      <c r="V115" s="50">
        <v>176</v>
      </c>
      <c r="W115" s="50"/>
      <c r="X115" s="50">
        <v>15</v>
      </c>
    </row>
    <row r="116" spans="1:25" ht="27">
      <c r="A116" s="673"/>
      <c r="B116" s="54" t="s">
        <v>233</v>
      </c>
      <c r="C116" s="54"/>
      <c r="D116" s="36">
        <v>29</v>
      </c>
      <c r="E116" s="36">
        <f t="shared" si="13"/>
        <v>18</v>
      </c>
      <c r="F116" s="36">
        <f t="shared" si="14"/>
        <v>11</v>
      </c>
      <c r="G116" s="12"/>
      <c r="H116" s="55"/>
      <c r="I116" s="61"/>
      <c r="J116" s="61"/>
      <c r="K116" s="61"/>
      <c r="L116" s="14"/>
      <c r="M116" s="40"/>
      <c r="N116" s="47"/>
      <c r="O116" s="47"/>
      <c r="P116" s="47"/>
      <c r="Q116" s="47"/>
      <c r="R116" s="14" t="s">
        <v>21</v>
      </c>
      <c r="S116" s="51">
        <f t="shared" si="18"/>
        <v>29</v>
      </c>
      <c r="T116" s="49">
        <v>4</v>
      </c>
      <c r="U116" s="49">
        <v>5</v>
      </c>
      <c r="V116" s="50">
        <v>13</v>
      </c>
      <c r="W116" s="50">
        <v>2</v>
      </c>
      <c r="X116" s="50">
        <v>5</v>
      </c>
    </row>
    <row r="117" spans="1:25" ht="27">
      <c r="A117" s="673"/>
      <c r="B117" s="54" t="s">
        <v>234</v>
      </c>
      <c r="C117" s="54"/>
      <c r="D117" s="36">
        <v>41</v>
      </c>
      <c r="E117" s="36">
        <f t="shared" si="13"/>
        <v>26</v>
      </c>
      <c r="F117" s="36">
        <f t="shared" si="14"/>
        <v>15</v>
      </c>
      <c r="G117" s="12"/>
      <c r="H117" s="55"/>
      <c r="I117" s="61"/>
      <c r="J117" s="61"/>
      <c r="K117" s="61"/>
      <c r="L117" s="14"/>
      <c r="M117" s="40"/>
      <c r="N117" s="47"/>
      <c r="O117" s="47"/>
      <c r="P117" s="47"/>
      <c r="Q117" s="47"/>
      <c r="R117" s="14" t="s">
        <v>21</v>
      </c>
      <c r="S117" s="51">
        <f t="shared" si="18"/>
        <v>41</v>
      </c>
      <c r="T117" s="49">
        <v>5</v>
      </c>
      <c r="U117" s="49">
        <v>8</v>
      </c>
      <c r="V117" s="50">
        <v>19</v>
      </c>
      <c r="W117" s="50">
        <v>2</v>
      </c>
      <c r="X117" s="50">
        <v>7</v>
      </c>
    </row>
    <row r="118" spans="1:25" ht="27">
      <c r="A118" s="673"/>
      <c r="B118" s="56" t="s">
        <v>232</v>
      </c>
      <c r="C118" s="54"/>
      <c r="D118" s="36">
        <v>55</v>
      </c>
      <c r="E118" s="36">
        <f t="shared" si="13"/>
        <v>35</v>
      </c>
      <c r="F118" s="36">
        <f t="shared" si="14"/>
        <v>20</v>
      </c>
      <c r="G118" s="12"/>
      <c r="H118" s="55"/>
      <c r="I118" s="61"/>
      <c r="J118" s="61"/>
      <c r="K118" s="61"/>
      <c r="L118" s="14"/>
      <c r="M118" s="40"/>
      <c r="N118" s="47"/>
      <c r="O118" s="47"/>
      <c r="P118" s="47"/>
      <c r="Q118" s="47"/>
      <c r="R118" s="14" t="s">
        <v>21</v>
      </c>
      <c r="S118" s="51">
        <f t="shared" si="18"/>
        <v>55</v>
      </c>
      <c r="T118" s="49">
        <v>7</v>
      </c>
      <c r="U118" s="49">
        <v>9</v>
      </c>
      <c r="V118" s="50">
        <v>21</v>
      </c>
      <c r="W118" s="50">
        <v>4</v>
      </c>
      <c r="X118" s="50">
        <v>14</v>
      </c>
    </row>
    <row r="119" spans="1:25">
      <c r="A119" s="673"/>
      <c r="B119" s="54" t="s">
        <v>235</v>
      </c>
      <c r="C119" s="54"/>
      <c r="D119" s="36"/>
      <c r="E119" s="36"/>
      <c r="F119" s="36"/>
      <c r="G119" s="12"/>
      <c r="H119" s="55"/>
      <c r="I119" s="61"/>
      <c r="J119" s="61"/>
      <c r="K119" s="61"/>
      <c r="L119" s="14"/>
      <c r="M119" s="40"/>
      <c r="N119" s="47"/>
      <c r="O119" s="47"/>
      <c r="P119" s="47"/>
      <c r="Q119" s="47"/>
      <c r="R119" s="14"/>
      <c r="S119" s="51"/>
      <c r="T119" s="49"/>
      <c r="U119" s="49"/>
      <c r="V119" s="50"/>
      <c r="W119" s="50"/>
      <c r="X119" s="50"/>
    </row>
    <row r="120" spans="1:25" ht="27">
      <c r="A120" s="673"/>
      <c r="B120" s="54" t="s">
        <v>236</v>
      </c>
      <c r="C120" s="54"/>
      <c r="D120" s="36">
        <v>233</v>
      </c>
      <c r="E120" s="36">
        <f t="shared" si="13"/>
        <v>152</v>
      </c>
      <c r="F120" s="36">
        <f t="shared" si="14"/>
        <v>81</v>
      </c>
      <c r="G120" s="12"/>
      <c r="H120" s="55"/>
      <c r="I120" s="61"/>
      <c r="J120" s="61"/>
      <c r="K120" s="61"/>
      <c r="L120" s="14"/>
      <c r="M120" s="40"/>
      <c r="N120" s="47"/>
      <c r="O120" s="47"/>
      <c r="P120" s="47"/>
      <c r="Q120" s="47"/>
      <c r="R120" s="14" t="s">
        <v>21</v>
      </c>
      <c r="S120" s="51">
        <f t="shared" si="18"/>
        <v>233</v>
      </c>
      <c r="T120" s="49">
        <v>24</v>
      </c>
      <c r="U120" s="49">
        <v>45</v>
      </c>
      <c r="V120" s="50">
        <v>111</v>
      </c>
      <c r="W120" s="50">
        <v>12</v>
      </c>
      <c r="X120" s="50">
        <v>41</v>
      </c>
    </row>
    <row r="121" spans="1:25" ht="27">
      <c r="A121" s="673"/>
      <c r="B121" s="54" t="s">
        <v>237</v>
      </c>
      <c r="C121" s="54"/>
      <c r="D121" s="36">
        <v>245</v>
      </c>
      <c r="E121" s="36">
        <f t="shared" si="13"/>
        <v>180</v>
      </c>
      <c r="F121" s="36">
        <f t="shared" si="14"/>
        <v>65</v>
      </c>
      <c r="G121" s="12"/>
      <c r="H121" s="55"/>
      <c r="I121" s="61"/>
      <c r="J121" s="61"/>
      <c r="K121" s="61"/>
      <c r="L121" s="14" t="s">
        <v>1191</v>
      </c>
      <c r="M121" s="40">
        <f t="shared" si="17"/>
        <v>167</v>
      </c>
      <c r="N121" s="46">
        <v>13</v>
      </c>
      <c r="O121" s="46">
        <v>1</v>
      </c>
      <c r="P121" s="46">
        <v>107</v>
      </c>
      <c r="Q121" s="46">
        <v>46</v>
      </c>
      <c r="R121" s="31" t="s">
        <v>21</v>
      </c>
      <c r="S121" s="51">
        <f t="shared" si="18"/>
        <v>78</v>
      </c>
      <c r="T121" s="49">
        <v>6</v>
      </c>
      <c r="U121" s="49">
        <v>11</v>
      </c>
      <c r="V121" s="50">
        <v>46</v>
      </c>
      <c r="W121" s="50">
        <v>1</v>
      </c>
      <c r="X121" s="50">
        <v>14</v>
      </c>
    </row>
    <row r="122" spans="1:25" ht="27">
      <c r="A122" s="673"/>
      <c r="B122" s="54" t="s">
        <v>238</v>
      </c>
      <c r="C122" s="54"/>
      <c r="D122" s="36">
        <v>771</v>
      </c>
      <c r="E122" s="36">
        <f t="shared" si="13"/>
        <v>462</v>
      </c>
      <c r="F122" s="36">
        <f t="shared" si="14"/>
        <v>309</v>
      </c>
      <c r="G122" s="12"/>
      <c r="H122" s="55"/>
      <c r="I122" s="61"/>
      <c r="J122" s="61"/>
      <c r="K122" s="61"/>
      <c r="L122" s="14" t="s">
        <v>1191</v>
      </c>
      <c r="M122" s="40">
        <f t="shared" si="17"/>
        <v>527</v>
      </c>
      <c r="N122" s="46">
        <v>33</v>
      </c>
      <c r="O122" s="46">
        <v>11</v>
      </c>
      <c r="P122" s="46">
        <v>286</v>
      </c>
      <c r="Q122" s="46">
        <v>197</v>
      </c>
      <c r="R122" s="31" t="s">
        <v>21</v>
      </c>
      <c r="S122" s="51">
        <f t="shared" si="18"/>
        <v>244</v>
      </c>
      <c r="T122" s="49">
        <v>28</v>
      </c>
      <c r="U122" s="49">
        <v>51</v>
      </c>
      <c r="V122" s="50">
        <v>94</v>
      </c>
      <c r="W122" s="50">
        <v>22</v>
      </c>
      <c r="X122" s="50">
        <v>49</v>
      </c>
    </row>
    <row r="123" spans="1:25" ht="27">
      <c r="A123" s="673"/>
      <c r="B123" s="54" t="s">
        <v>239</v>
      </c>
      <c r="C123" s="54"/>
      <c r="D123" s="36">
        <v>941</v>
      </c>
      <c r="E123" s="36">
        <f t="shared" si="13"/>
        <v>568</v>
      </c>
      <c r="F123" s="36">
        <f t="shared" si="14"/>
        <v>373</v>
      </c>
      <c r="G123" s="12"/>
      <c r="H123" s="55"/>
      <c r="I123" s="61"/>
      <c r="J123" s="61"/>
      <c r="K123" s="61"/>
      <c r="L123" s="14" t="s">
        <v>1191</v>
      </c>
      <c r="M123" s="40">
        <f t="shared" si="17"/>
        <v>605</v>
      </c>
      <c r="N123" s="46">
        <v>54</v>
      </c>
      <c r="O123" s="46">
        <v>19</v>
      </c>
      <c r="P123" s="46">
        <v>316</v>
      </c>
      <c r="Q123" s="46">
        <v>216</v>
      </c>
      <c r="R123" s="31" t="s">
        <v>21</v>
      </c>
      <c r="S123" s="51">
        <f t="shared" si="18"/>
        <v>336</v>
      </c>
      <c r="T123" s="49">
        <v>34</v>
      </c>
      <c r="U123" s="49">
        <v>79</v>
      </c>
      <c r="V123" s="50">
        <v>143</v>
      </c>
      <c r="W123" s="50">
        <v>25</v>
      </c>
      <c r="X123" s="50">
        <v>55</v>
      </c>
    </row>
    <row r="124" spans="1:25" ht="27">
      <c r="A124" s="673"/>
      <c r="B124" s="54" t="s">
        <v>240</v>
      </c>
      <c r="C124" s="54"/>
      <c r="D124" s="36">
        <v>1738</v>
      </c>
      <c r="E124" s="36">
        <f t="shared" si="13"/>
        <v>1251</v>
      </c>
      <c r="F124" s="36">
        <f t="shared" si="14"/>
        <v>487</v>
      </c>
      <c r="G124" s="12"/>
      <c r="H124" s="55"/>
      <c r="I124" s="61"/>
      <c r="J124" s="61"/>
      <c r="K124" s="61"/>
      <c r="L124" s="14" t="s">
        <v>1191</v>
      </c>
      <c r="M124" s="40">
        <f t="shared" si="17"/>
        <v>1316</v>
      </c>
      <c r="N124" s="46">
        <v>175</v>
      </c>
      <c r="O124" s="46">
        <v>22</v>
      </c>
      <c r="P124" s="46">
        <v>765</v>
      </c>
      <c r="Q124" s="46">
        <v>354</v>
      </c>
      <c r="R124" s="31" t="s">
        <v>21</v>
      </c>
      <c r="S124" s="51">
        <f t="shared" si="18"/>
        <v>422</v>
      </c>
      <c r="T124" s="49">
        <v>42</v>
      </c>
      <c r="U124" s="49">
        <v>53</v>
      </c>
      <c r="V124" s="50">
        <v>222</v>
      </c>
      <c r="W124" s="50">
        <v>16</v>
      </c>
      <c r="X124" s="50">
        <v>89</v>
      </c>
    </row>
    <row r="125" spans="1:25" ht="27">
      <c r="A125" s="673"/>
      <c r="B125" s="54" t="s">
        <v>241</v>
      </c>
      <c r="C125" s="54"/>
      <c r="D125" s="36">
        <v>576</v>
      </c>
      <c r="E125" s="36">
        <f t="shared" si="13"/>
        <v>347</v>
      </c>
      <c r="F125" s="36">
        <f t="shared" si="14"/>
        <v>229</v>
      </c>
      <c r="G125" s="12"/>
      <c r="H125" s="55"/>
      <c r="I125" s="61"/>
      <c r="J125" s="61"/>
      <c r="K125" s="61"/>
      <c r="L125" s="14" t="s">
        <v>1191</v>
      </c>
      <c r="M125" s="40">
        <f t="shared" si="17"/>
        <v>359</v>
      </c>
      <c r="N125" s="46">
        <v>21</v>
      </c>
      <c r="O125" s="46">
        <v>7</v>
      </c>
      <c r="P125" s="46">
        <v>196</v>
      </c>
      <c r="Q125" s="46">
        <v>135</v>
      </c>
      <c r="R125" s="31" t="s">
        <v>21</v>
      </c>
      <c r="S125" s="51">
        <f t="shared" si="18"/>
        <v>217</v>
      </c>
      <c r="T125" s="49">
        <v>20</v>
      </c>
      <c r="U125" s="49">
        <v>52</v>
      </c>
      <c r="V125" s="50">
        <v>95</v>
      </c>
      <c r="W125" s="50">
        <v>15</v>
      </c>
      <c r="X125" s="50">
        <v>35</v>
      </c>
    </row>
    <row r="126" spans="1:25" ht="27">
      <c r="A126" s="673"/>
      <c r="B126" s="54" t="s">
        <v>242</v>
      </c>
      <c r="C126" s="54"/>
      <c r="D126" s="36">
        <v>2067</v>
      </c>
      <c r="E126" s="36">
        <f t="shared" si="13"/>
        <v>1180</v>
      </c>
      <c r="F126" s="36">
        <f t="shared" si="14"/>
        <v>887</v>
      </c>
      <c r="G126" s="12"/>
      <c r="H126" s="55"/>
      <c r="I126" s="61"/>
      <c r="J126" s="61"/>
      <c r="K126" s="61"/>
      <c r="L126" s="14" t="s">
        <v>1191</v>
      </c>
      <c r="M126" s="40">
        <f t="shared" si="17"/>
        <v>1659</v>
      </c>
      <c r="N126" s="46">
        <v>125</v>
      </c>
      <c r="O126" s="46">
        <v>47</v>
      </c>
      <c r="P126" s="46">
        <v>813</v>
      </c>
      <c r="Q126" s="46">
        <v>674</v>
      </c>
      <c r="R126" s="31" t="s">
        <v>21</v>
      </c>
      <c r="S126" s="51">
        <f t="shared" si="18"/>
        <v>408</v>
      </c>
      <c r="T126" s="49">
        <v>41</v>
      </c>
      <c r="U126" s="49">
        <v>95</v>
      </c>
      <c r="V126" s="50">
        <v>174</v>
      </c>
      <c r="W126" s="50">
        <v>30</v>
      </c>
      <c r="X126" s="50">
        <v>68</v>
      </c>
    </row>
    <row r="127" spans="1:25" ht="27">
      <c r="A127" s="674"/>
      <c r="B127" s="54" t="s">
        <v>243</v>
      </c>
      <c r="C127" s="54"/>
      <c r="D127" s="36">
        <v>2020</v>
      </c>
      <c r="E127" s="36">
        <f t="shared" si="13"/>
        <v>1215</v>
      </c>
      <c r="F127" s="36">
        <f t="shared" si="14"/>
        <v>805</v>
      </c>
      <c r="G127" s="12"/>
      <c r="H127" s="55"/>
      <c r="I127" s="61"/>
      <c r="J127" s="61"/>
      <c r="K127" s="61"/>
      <c r="L127" s="14" t="s">
        <v>1191</v>
      </c>
      <c r="M127" s="40">
        <f t="shared" si="17"/>
        <v>1405</v>
      </c>
      <c r="N127" s="46">
        <v>371</v>
      </c>
      <c r="O127" s="46">
        <v>159</v>
      </c>
      <c r="P127" s="46">
        <v>490</v>
      </c>
      <c r="Q127" s="46">
        <v>385</v>
      </c>
      <c r="R127" s="31" t="s">
        <v>21</v>
      </c>
      <c r="S127" s="51">
        <f t="shared" si="18"/>
        <v>615</v>
      </c>
      <c r="T127" s="49">
        <v>51</v>
      </c>
      <c r="U127" s="49">
        <v>167</v>
      </c>
      <c r="V127" s="50">
        <v>270</v>
      </c>
      <c r="W127" s="50">
        <v>43</v>
      </c>
      <c r="X127" s="50">
        <v>84</v>
      </c>
    </row>
    <row r="128" spans="1:25" s="2" customFormat="1">
      <c r="A128" s="672" t="s">
        <v>244</v>
      </c>
      <c r="B128" s="10" t="s">
        <v>244</v>
      </c>
      <c r="C128" s="10" t="s">
        <v>245</v>
      </c>
      <c r="D128" s="45">
        <f>SUM(D130:D134)</f>
        <v>6363</v>
      </c>
      <c r="E128" s="45">
        <f t="shared" si="13"/>
        <v>4803</v>
      </c>
      <c r="F128" s="45">
        <f t="shared" si="14"/>
        <v>1560</v>
      </c>
      <c r="G128" s="57"/>
      <c r="H128" s="45"/>
      <c r="I128" s="45"/>
      <c r="J128" s="45"/>
      <c r="K128" s="45"/>
      <c r="L128" s="57"/>
      <c r="M128" s="45">
        <f t="shared" ref="M128:X128" si="23">SUM(M130:M134)</f>
        <v>3954</v>
      </c>
      <c r="N128" s="45">
        <f t="shared" si="23"/>
        <v>1345</v>
      </c>
      <c r="O128" s="45">
        <f t="shared" si="23"/>
        <v>189</v>
      </c>
      <c r="P128" s="45">
        <f t="shared" si="23"/>
        <v>1761</v>
      </c>
      <c r="Q128" s="45">
        <f t="shared" si="23"/>
        <v>659</v>
      </c>
      <c r="R128" s="57"/>
      <c r="S128" s="45">
        <f t="shared" si="23"/>
        <v>2409</v>
      </c>
      <c r="T128" s="45">
        <f t="shared" si="23"/>
        <v>255</v>
      </c>
      <c r="U128" s="45">
        <f t="shared" si="23"/>
        <v>351</v>
      </c>
      <c r="V128" s="45">
        <f t="shared" si="23"/>
        <v>1170</v>
      </c>
      <c r="W128" s="45">
        <f t="shared" si="23"/>
        <v>106</v>
      </c>
      <c r="X128" s="45">
        <f t="shared" si="23"/>
        <v>527</v>
      </c>
      <c r="Y128" s="3"/>
    </row>
    <row r="129" spans="1:25" s="2" customFormat="1">
      <c r="A129" s="673"/>
      <c r="B129" s="10" t="s">
        <v>353</v>
      </c>
      <c r="C129" s="10"/>
      <c r="D129" s="45">
        <f>SUM(D130:D132)</f>
        <v>2244</v>
      </c>
      <c r="E129" s="45">
        <f t="shared" si="13"/>
        <v>1681</v>
      </c>
      <c r="F129" s="45">
        <f t="shared" si="14"/>
        <v>563</v>
      </c>
      <c r="G129" s="57"/>
      <c r="H129" s="45"/>
      <c r="I129" s="45"/>
      <c r="J129" s="45"/>
      <c r="K129" s="45"/>
      <c r="L129" s="57"/>
      <c r="M129" s="45">
        <f t="shared" ref="M129:X129" si="24">SUM(M130:M132)</f>
        <v>1652</v>
      </c>
      <c r="N129" s="45">
        <f t="shared" si="24"/>
        <v>555</v>
      </c>
      <c r="O129" s="45">
        <f t="shared" si="24"/>
        <v>94</v>
      </c>
      <c r="P129" s="45">
        <f t="shared" si="24"/>
        <v>740</v>
      </c>
      <c r="Q129" s="45">
        <f t="shared" si="24"/>
        <v>263</v>
      </c>
      <c r="R129" s="57"/>
      <c r="S129" s="45">
        <f t="shared" si="24"/>
        <v>592</v>
      </c>
      <c r="T129" s="45">
        <f t="shared" si="24"/>
        <v>57</v>
      </c>
      <c r="U129" s="45">
        <f t="shared" si="24"/>
        <v>118</v>
      </c>
      <c r="V129" s="45">
        <f t="shared" si="24"/>
        <v>294</v>
      </c>
      <c r="W129" s="45">
        <f t="shared" si="24"/>
        <v>31</v>
      </c>
      <c r="X129" s="45">
        <f t="shared" si="24"/>
        <v>92</v>
      </c>
      <c r="Y129" s="3"/>
    </row>
    <row r="130" spans="1:25" ht="27">
      <c r="A130" s="673"/>
      <c r="B130" s="54" t="s">
        <v>246</v>
      </c>
      <c r="C130" s="54"/>
      <c r="D130" s="36">
        <v>687</v>
      </c>
      <c r="E130" s="36">
        <f t="shared" si="13"/>
        <v>673</v>
      </c>
      <c r="F130" s="36">
        <f t="shared" si="14"/>
        <v>14</v>
      </c>
      <c r="G130" s="12"/>
      <c r="H130" s="55"/>
      <c r="I130" s="61"/>
      <c r="J130" s="61"/>
      <c r="K130" s="61"/>
      <c r="L130" s="14" t="s">
        <v>1191</v>
      </c>
      <c r="M130" s="40">
        <f t="shared" si="17"/>
        <v>604</v>
      </c>
      <c r="N130" s="46">
        <v>268</v>
      </c>
      <c r="O130" s="46"/>
      <c r="P130" s="46">
        <v>336</v>
      </c>
      <c r="Q130" s="46"/>
      <c r="R130" s="31" t="s">
        <v>21</v>
      </c>
      <c r="S130" s="51">
        <f t="shared" si="18"/>
        <v>83</v>
      </c>
      <c r="T130" s="49">
        <v>11</v>
      </c>
      <c r="U130" s="49">
        <v>3</v>
      </c>
      <c r="V130" s="50">
        <v>53</v>
      </c>
      <c r="W130" s="50"/>
      <c r="X130" s="50">
        <v>16</v>
      </c>
    </row>
    <row r="131" spans="1:25" ht="27">
      <c r="A131" s="673"/>
      <c r="B131" s="54" t="s">
        <v>247</v>
      </c>
      <c r="C131" s="54"/>
      <c r="D131" s="36">
        <v>1266</v>
      </c>
      <c r="E131" s="36">
        <f t="shared" si="13"/>
        <v>813</v>
      </c>
      <c r="F131" s="36">
        <f t="shared" si="14"/>
        <v>453</v>
      </c>
      <c r="G131" s="12"/>
      <c r="H131" s="55"/>
      <c r="I131" s="61"/>
      <c r="J131" s="61"/>
      <c r="K131" s="61"/>
      <c r="L131" s="14" t="s">
        <v>1191</v>
      </c>
      <c r="M131" s="40">
        <f t="shared" si="17"/>
        <v>822</v>
      </c>
      <c r="N131" s="46">
        <v>220</v>
      </c>
      <c r="O131" s="46">
        <v>73</v>
      </c>
      <c r="P131" s="46">
        <v>317</v>
      </c>
      <c r="Q131" s="46">
        <v>212</v>
      </c>
      <c r="R131" s="31" t="s">
        <v>21</v>
      </c>
      <c r="S131" s="51">
        <f t="shared" si="18"/>
        <v>444</v>
      </c>
      <c r="T131" s="49">
        <v>41</v>
      </c>
      <c r="U131" s="49">
        <v>99</v>
      </c>
      <c r="V131" s="50">
        <v>207</v>
      </c>
      <c r="W131" s="50">
        <v>28</v>
      </c>
      <c r="X131" s="50">
        <v>69</v>
      </c>
    </row>
    <row r="132" spans="1:25" ht="27">
      <c r="A132" s="673"/>
      <c r="B132" s="54" t="s">
        <v>248</v>
      </c>
      <c r="C132" s="54"/>
      <c r="D132" s="36">
        <v>291</v>
      </c>
      <c r="E132" s="36">
        <f t="shared" si="13"/>
        <v>195</v>
      </c>
      <c r="F132" s="36">
        <f t="shared" si="14"/>
        <v>96</v>
      </c>
      <c r="G132" s="12"/>
      <c r="H132" s="55"/>
      <c r="I132" s="61"/>
      <c r="J132" s="61"/>
      <c r="K132" s="61"/>
      <c r="L132" s="14" t="s">
        <v>1191</v>
      </c>
      <c r="M132" s="40">
        <f t="shared" si="17"/>
        <v>226</v>
      </c>
      <c r="N132" s="46">
        <v>67</v>
      </c>
      <c r="O132" s="46">
        <v>21</v>
      </c>
      <c r="P132" s="46">
        <v>87</v>
      </c>
      <c r="Q132" s="46">
        <v>51</v>
      </c>
      <c r="R132" s="31" t="s">
        <v>21</v>
      </c>
      <c r="S132" s="51">
        <f t="shared" si="18"/>
        <v>65</v>
      </c>
      <c r="T132" s="49">
        <v>5</v>
      </c>
      <c r="U132" s="49">
        <v>16</v>
      </c>
      <c r="V132" s="50">
        <v>34</v>
      </c>
      <c r="W132" s="50">
        <v>3</v>
      </c>
      <c r="X132" s="50">
        <v>7</v>
      </c>
    </row>
    <row r="133" spans="1:25" ht="27">
      <c r="A133" s="673"/>
      <c r="B133" s="54" t="s">
        <v>249</v>
      </c>
      <c r="C133" s="54"/>
      <c r="D133" s="36">
        <v>2199</v>
      </c>
      <c r="E133" s="36">
        <f t="shared" si="13"/>
        <v>1687</v>
      </c>
      <c r="F133" s="36">
        <f t="shared" si="14"/>
        <v>512</v>
      </c>
      <c r="G133" s="12"/>
      <c r="H133" s="55"/>
      <c r="I133" s="61"/>
      <c r="J133" s="61"/>
      <c r="K133" s="61"/>
      <c r="L133" s="14" t="s">
        <v>1191</v>
      </c>
      <c r="M133" s="40">
        <f t="shared" si="17"/>
        <v>1454</v>
      </c>
      <c r="N133" s="46">
        <v>500</v>
      </c>
      <c r="O133" s="46">
        <v>60</v>
      </c>
      <c r="P133" s="46">
        <v>644</v>
      </c>
      <c r="Q133" s="46">
        <v>250</v>
      </c>
      <c r="R133" s="31" t="s">
        <v>21</v>
      </c>
      <c r="S133" s="51">
        <f t="shared" si="18"/>
        <v>745</v>
      </c>
      <c r="T133" s="49">
        <v>71</v>
      </c>
      <c r="U133" s="49">
        <v>104</v>
      </c>
      <c r="V133" s="50">
        <v>391</v>
      </c>
      <c r="W133" s="50">
        <v>27</v>
      </c>
      <c r="X133" s="50">
        <v>152</v>
      </c>
    </row>
    <row r="134" spans="1:25" ht="27">
      <c r="A134" s="674"/>
      <c r="B134" s="54" t="s">
        <v>250</v>
      </c>
      <c r="C134" s="54"/>
      <c r="D134" s="36">
        <v>1920</v>
      </c>
      <c r="E134" s="36">
        <f t="shared" si="13"/>
        <v>1435</v>
      </c>
      <c r="F134" s="36">
        <f t="shared" si="14"/>
        <v>485</v>
      </c>
      <c r="G134" s="12"/>
      <c r="H134" s="55"/>
      <c r="I134" s="61"/>
      <c r="J134" s="61"/>
      <c r="K134" s="61"/>
      <c r="L134" s="14" t="s">
        <v>1191</v>
      </c>
      <c r="M134" s="40">
        <f t="shared" si="17"/>
        <v>848</v>
      </c>
      <c r="N134" s="46">
        <v>290</v>
      </c>
      <c r="O134" s="46">
        <v>35</v>
      </c>
      <c r="P134" s="46">
        <v>377</v>
      </c>
      <c r="Q134" s="46">
        <v>146</v>
      </c>
      <c r="R134" s="31" t="s">
        <v>21</v>
      </c>
      <c r="S134" s="51">
        <f t="shared" si="18"/>
        <v>1072</v>
      </c>
      <c r="T134" s="49">
        <v>127</v>
      </c>
      <c r="U134" s="49">
        <v>129</v>
      </c>
      <c r="V134" s="50">
        <v>485</v>
      </c>
      <c r="W134" s="50">
        <v>48</v>
      </c>
      <c r="X134" s="50">
        <v>283</v>
      </c>
    </row>
    <row r="135" spans="1:25" s="2" customFormat="1">
      <c r="A135" s="672" t="s">
        <v>251</v>
      </c>
      <c r="B135" s="35" t="s">
        <v>251</v>
      </c>
      <c r="C135" s="37" t="s">
        <v>252</v>
      </c>
      <c r="D135" s="38">
        <f>SUM(D137:D146)</f>
        <v>10110</v>
      </c>
      <c r="E135" s="38">
        <f t="shared" si="13"/>
        <v>7758</v>
      </c>
      <c r="F135" s="38">
        <f t="shared" si="14"/>
        <v>2352</v>
      </c>
      <c r="G135" s="39"/>
      <c r="H135" s="38">
        <f t="shared" ref="H135:X135" si="25">SUM(H137:H146)</f>
        <v>1378</v>
      </c>
      <c r="I135" s="38">
        <f t="shared" si="25"/>
        <v>1307</v>
      </c>
      <c r="J135" s="38">
        <f t="shared" si="25"/>
        <v>71</v>
      </c>
      <c r="K135" s="38"/>
      <c r="L135" s="39"/>
      <c r="M135" s="38">
        <f t="shared" si="25"/>
        <v>5994</v>
      </c>
      <c r="N135" s="38">
        <f t="shared" si="25"/>
        <v>1298</v>
      </c>
      <c r="O135" s="38">
        <f t="shared" si="25"/>
        <v>197</v>
      </c>
      <c r="P135" s="38">
        <f t="shared" si="25"/>
        <v>3170</v>
      </c>
      <c r="Q135" s="38">
        <f t="shared" si="25"/>
        <v>1329</v>
      </c>
      <c r="R135" s="39"/>
      <c r="S135" s="38">
        <f t="shared" si="25"/>
        <v>2738</v>
      </c>
      <c r="T135" s="38">
        <f t="shared" si="25"/>
        <v>257</v>
      </c>
      <c r="U135" s="38">
        <f t="shared" si="25"/>
        <v>453</v>
      </c>
      <c r="V135" s="38">
        <f t="shared" si="25"/>
        <v>1390</v>
      </c>
      <c r="W135" s="38">
        <f t="shared" si="25"/>
        <v>116</v>
      </c>
      <c r="X135" s="38">
        <f t="shared" si="25"/>
        <v>522</v>
      </c>
    </row>
    <row r="136" spans="1:25" s="2" customFormat="1">
      <c r="A136" s="673"/>
      <c r="B136" s="35" t="s">
        <v>354</v>
      </c>
      <c r="C136" s="37"/>
      <c r="D136" s="36">
        <f>SUM(D137:D142)</f>
        <v>4243</v>
      </c>
      <c r="E136" s="36">
        <f t="shared" ref="E136:E199" si="26">I136+J136+N136+P136+V136+X136</f>
        <v>3500</v>
      </c>
      <c r="F136" s="36">
        <f t="shared" ref="F136:F199" si="27">K136+O136+Q136+T136+U136+W136</f>
        <v>743</v>
      </c>
      <c r="G136" s="41"/>
      <c r="H136" s="36">
        <f t="shared" ref="H136:X136" si="28">SUM(H137:H142)</f>
        <v>1378</v>
      </c>
      <c r="I136" s="36">
        <f t="shared" si="28"/>
        <v>1307</v>
      </c>
      <c r="J136" s="36">
        <f t="shared" si="28"/>
        <v>71</v>
      </c>
      <c r="K136" s="36"/>
      <c r="L136" s="41"/>
      <c r="M136" s="36">
        <f t="shared" si="28"/>
        <v>2078</v>
      </c>
      <c r="N136" s="36">
        <f t="shared" si="28"/>
        <v>388</v>
      </c>
      <c r="O136" s="36">
        <f t="shared" si="28"/>
        <v>71</v>
      </c>
      <c r="P136" s="36">
        <f t="shared" si="28"/>
        <v>1194</v>
      </c>
      <c r="Q136" s="36">
        <f t="shared" si="28"/>
        <v>425</v>
      </c>
      <c r="R136" s="41"/>
      <c r="S136" s="36">
        <f t="shared" si="28"/>
        <v>787</v>
      </c>
      <c r="T136" s="36">
        <f t="shared" si="28"/>
        <v>69</v>
      </c>
      <c r="U136" s="36">
        <f t="shared" si="28"/>
        <v>147</v>
      </c>
      <c r="V136" s="36">
        <f t="shared" si="28"/>
        <v>422</v>
      </c>
      <c r="W136" s="36">
        <f t="shared" si="28"/>
        <v>31</v>
      </c>
      <c r="X136" s="36">
        <f t="shared" si="28"/>
        <v>118</v>
      </c>
    </row>
    <row r="137" spans="1:25" ht="27">
      <c r="A137" s="673"/>
      <c r="B137" s="28" t="s">
        <v>253</v>
      </c>
      <c r="C137" s="14" t="s">
        <v>556</v>
      </c>
      <c r="D137" s="36">
        <v>673</v>
      </c>
      <c r="E137" s="36">
        <f t="shared" si="26"/>
        <v>673</v>
      </c>
      <c r="F137" s="36"/>
      <c r="G137" s="12" t="s">
        <v>23</v>
      </c>
      <c r="H137" s="38">
        <f>I137+J137+K137</f>
        <v>673</v>
      </c>
      <c r="I137" s="44">
        <v>644</v>
      </c>
      <c r="J137" s="44">
        <v>29</v>
      </c>
      <c r="K137" s="44"/>
      <c r="L137" s="26"/>
      <c r="M137" s="45"/>
      <c r="N137" s="46"/>
      <c r="O137" s="46"/>
      <c r="P137" s="46"/>
      <c r="Q137" s="46"/>
      <c r="R137" s="31"/>
      <c r="S137" s="45"/>
      <c r="T137" s="46"/>
      <c r="U137" s="46"/>
      <c r="V137" s="46"/>
      <c r="W137" s="46"/>
      <c r="X137" s="46"/>
    </row>
    <row r="138" spans="1:25" ht="27">
      <c r="A138" s="673"/>
      <c r="B138" s="28" t="s">
        <v>253</v>
      </c>
      <c r="C138" s="14" t="s">
        <v>557</v>
      </c>
      <c r="D138" s="36">
        <v>705</v>
      </c>
      <c r="E138" s="36">
        <f t="shared" si="26"/>
        <v>705</v>
      </c>
      <c r="F138" s="36"/>
      <c r="G138" s="12" t="s">
        <v>61</v>
      </c>
      <c r="H138" s="38">
        <f>I138+J138+K138</f>
        <v>705</v>
      </c>
      <c r="I138" s="44">
        <v>663</v>
      </c>
      <c r="J138" s="44">
        <v>42</v>
      </c>
      <c r="K138" s="44"/>
      <c r="L138" s="26"/>
      <c r="M138" s="45"/>
      <c r="N138" s="46"/>
      <c r="O138" s="46"/>
      <c r="P138" s="46"/>
      <c r="Q138" s="46"/>
      <c r="R138" s="31"/>
      <c r="S138" s="45"/>
      <c r="T138" s="46"/>
      <c r="U138" s="46"/>
      <c r="V138" s="46"/>
      <c r="W138" s="46"/>
      <c r="X138" s="46"/>
    </row>
    <row r="139" spans="1:25" ht="27">
      <c r="A139" s="673"/>
      <c r="B139" s="14" t="s">
        <v>253</v>
      </c>
      <c r="C139" s="14"/>
      <c r="D139" s="36">
        <v>494</v>
      </c>
      <c r="E139" s="36">
        <f t="shared" si="26"/>
        <v>486</v>
      </c>
      <c r="F139" s="36">
        <f t="shared" si="27"/>
        <v>8</v>
      </c>
      <c r="G139" s="12"/>
      <c r="H139" s="40"/>
      <c r="I139" s="47"/>
      <c r="J139" s="47"/>
      <c r="K139" s="47"/>
      <c r="L139" s="14" t="s">
        <v>1191</v>
      </c>
      <c r="M139" s="40">
        <f t="shared" ref="M139:M202" si="29">N139+O139+P139+Q139</f>
        <v>418</v>
      </c>
      <c r="N139" s="46">
        <v>97</v>
      </c>
      <c r="O139" s="46"/>
      <c r="P139" s="46">
        <v>321</v>
      </c>
      <c r="Q139" s="46"/>
      <c r="R139" s="31" t="s">
        <v>21</v>
      </c>
      <c r="S139" s="51">
        <f t="shared" ref="S139:S202" si="30">T139+U139+V139+W139+X139</f>
        <v>76</v>
      </c>
      <c r="T139" s="49">
        <v>5</v>
      </c>
      <c r="U139" s="49">
        <v>3</v>
      </c>
      <c r="V139" s="50">
        <v>58</v>
      </c>
      <c r="W139" s="50"/>
      <c r="X139" s="50">
        <v>10</v>
      </c>
    </row>
    <row r="140" spans="1:25" ht="27">
      <c r="A140" s="673"/>
      <c r="B140" s="14" t="s">
        <v>254</v>
      </c>
      <c r="C140" s="14"/>
      <c r="D140" s="36">
        <v>419</v>
      </c>
      <c r="E140" s="36">
        <f t="shared" si="26"/>
        <v>282</v>
      </c>
      <c r="F140" s="36">
        <f t="shared" si="27"/>
        <v>137</v>
      </c>
      <c r="G140" s="12"/>
      <c r="H140" s="40"/>
      <c r="I140" s="47"/>
      <c r="J140" s="47"/>
      <c r="K140" s="47"/>
      <c r="L140" s="14" t="s">
        <v>1191</v>
      </c>
      <c r="M140" s="40">
        <f t="shared" si="29"/>
        <v>209</v>
      </c>
      <c r="N140" s="46">
        <v>20</v>
      </c>
      <c r="O140" s="46">
        <v>5</v>
      </c>
      <c r="P140" s="46">
        <v>124</v>
      </c>
      <c r="Q140" s="46">
        <v>60</v>
      </c>
      <c r="R140" s="31" t="s">
        <v>21</v>
      </c>
      <c r="S140" s="51">
        <f t="shared" si="30"/>
        <v>210</v>
      </c>
      <c r="T140" s="49">
        <v>19</v>
      </c>
      <c r="U140" s="49">
        <v>43</v>
      </c>
      <c r="V140" s="50">
        <v>105</v>
      </c>
      <c r="W140" s="50">
        <v>10</v>
      </c>
      <c r="X140" s="50">
        <v>33</v>
      </c>
    </row>
    <row r="141" spans="1:25" ht="27">
      <c r="A141" s="673"/>
      <c r="B141" s="14" t="s">
        <v>255</v>
      </c>
      <c r="C141" s="14"/>
      <c r="D141" s="36">
        <v>59</v>
      </c>
      <c r="E141" s="36">
        <f t="shared" si="26"/>
        <v>43</v>
      </c>
      <c r="F141" s="36">
        <f t="shared" si="27"/>
        <v>16</v>
      </c>
      <c r="G141" s="12"/>
      <c r="H141" s="40"/>
      <c r="I141" s="47"/>
      <c r="J141" s="47"/>
      <c r="K141" s="47"/>
      <c r="L141" s="14"/>
      <c r="M141" s="40"/>
      <c r="N141" s="47"/>
      <c r="O141" s="47"/>
      <c r="P141" s="47"/>
      <c r="Q141" s="47"/>
      <c r="R141" s="14" t="s">
        <v>21</v>
      </c>
      <c r="S141" s="51">
        <f t="shared" si="30"/>
        <v>59</v>
      </c>
      <c r="T141" s="49">
        <v>7</v>
      </c>
      <c r="U141" s="49">
        <v>7</v>
      </c>
      <c r="V141" s="50">
        <v>28</v>
      </c>
      <c r="W141" s="50">
        <v>2</v>
      </c>
      <c r="X141" s="50">
        <v>15</v>
      </c>
    </row>
    <row r="142" spans="1:25" ht="27">
      <c r="A142" s="673"/>
      <c r="B142" s="14" t="s">
        <v>256</v>
      </c>
      <c r="C142" s="14"/>
      <c r="D142" s="36">
        <v>1893</v>
      </c>
      <c r="E142" s="36">
        <f t="shared" si="26"/>
        <v>1311</v>
      </c>
      <c r="F142" s="36">
        <f t="shared" si="27"/>
        <v>582</v>
      </c>
      <c r="G142" s="12"/>
      <c r="H142" s="40"/>
      <c r="I142" s="47"/>
      <c r="J142" s="47"/>
      <c r="K142" s="47"/>
      <c r="L142" s="14" t="s">
        <v>1191</v>
      </c>
      <c r="M142" s="40">
        <f t="shared" si="29"/>
        <v>1451</v>
      </c>
      <c r="N142" s="46">
        <v>271</v>
      </c>
      <c r="O142" s="46">
        <v>66</v>
      </c>
      <c r="P142" s="46">
        <v>749</v>
      </c>
      <c r="Q142" s="46">
        <v>365</v>
      </c>
      <c r="R142" s="31" t="s">
        <v>21</v>
      </c>
      <c r="S142" s="51">
        <f t="shared" si="30"/>
        <v>442</v>
      </c>
      <c r="T142" s="49">
        <v>38</v>
      </c>
      <c r="U142" s="49">
        <v>94</v>
      </c>
      <c r="V142" s="50">
        <v>231</v>
      </c>
      <c r="W142" s="50">
        <v>19</v>
      </c>
      <c r="X142" s="50">
        <v>60</v>
      </c>
    </row>
    <row r="143" spans="1:25" ht="27">
      <c r="A143" s="673"/>
      <c r="B143" s="14" t="s">
        <v>257</v>
      </c>
      <c r="C143" s="14"/>
      <c r="D143" s="36">
        <v>961</v>
      </c>
      <c r="E143" s="36">
        <f t="shared" si="26"/>
        <v>728</v>
      </c>
      <c r="F143" s="36">
        <f t="shared" si="27"/>
        <v>233</v>
      </c>
      <c r="G143" s="12"/>
      <c r="H143" s="40"/>
      <c r="I143" s="47"/>
      <c r="J143" s="47"/>
      <c r="K143" s="47"/>
      <c r="L143" s="14" t="s">
        <v>1191</v>
      </c>
      <c r="M143" s="40">
        <f t="shared" si="29"/>
        <v>680</v>
      </c>
      <c r="N143" s="46">
        <v>129</v>
      </c>
      <c r="O143" s="46">
        <v>13</v>
      </c>
      <c r="P143" s="46">
        <v>388</v>
      </c>
      <c r="Q143" s="46">
        <v>150</v>
      </c>
      <c r="R143" s="31" t="s">
        <v>21</v>
      </c>
      <c r="S143" s="51">
        <f t="shared" si="30"/>
        <v>281</v>
      </c>
      <c r="T143" s="49">
        <v>23</v>
      </c>
      <c r="U143" s="49">
        <v>38</v>
      </c>
      <c r="V143" s="50">
        <v>157</v>
      </c>
      <c r="W143" s="50">
        <v>9</v>
      </c>
      <c r="X143" s="50">
        <v>54</v>
      </c>
    </row>
    <row r="144" spans="1:25" ht="27">
      <c r="A144" s="673"/>
      <c r="B144" s="14" t="s">
        <v>258</v>
      </c>
      <c r="C144" s="14"/>
      <c r="D144" s="36">
        <v>678</v>
      </c>
      <c r="E144" s="36">
        <f t="shared" si="26"/>
        <v>516</v>
      </c>
      <c r="F144" s="36">
        <f t="shared" si="27"/>
        <v>162</v>
      </c>
      <c r="G144" s="12"/>
      <c r="H144" s="40"/>
      <c r="I144" s="47"/>
      <c r="J144" s="47"/>
      <c r="K144" s="47"/>
      <c r="L144" s="14" t="s">
        <v>1191</v>
      </c>
      <c r="M144" s="40">
        <f t="shared" si="29"/>
        <v>455</v>
      </c>
      <c r="N144" s="46">
        <v>43</v>
      </c>
      <c r="O144" s="46">
        <v>4</v>
      </c>
      <c r="P144" s="46">
        <v>305</v>
      </c>
      <c r="Q144" s="46">
        <v>103</v>
      </c>
      <c r="R144" s="31" t="s">
        <v>21</v>
      </c>
      <c r="S144" s="51">
        <f t="shared" si="30"/>
        <v>223</v>
      </c>
      <c r="T144" s="49">
        <v>18</v>
      </c>
      <c r="U144" s="49">
        <v>31</v>
      </c>
      <c r="V144" s="50">
        <v>128</v>
      </c>
      <c r="W144" s="50">
        <v>6</v>
      </c>
      <c r="X144" s="50">
        <v>40</v>
      </c>
    </row>
    <row r="145" spans="1:24" ht="27">
      <c r="A145" s="673"/>
      <c r="B145" s="14" t="s">
        <v>259</v>
      </c>
      <c r="C145" s="14"/>
      <c r="D145" s="36">
        <v>1319</v>
      </c>
      <c r="E145" s="36">
        <f t="shared" si="26"/>
        <v>801</v>
      </c>
      <c r="F145" s="36">
        <f t="shared" si="27"/>
        <v>518</v>
      </c>
      <c r="G145" s="12"/>
      <c r="H145" s="40"/>
      <c r="I145" s="47"/>
      <c r="J145" s="47"/>
      <c r="K145" s="47"/>
      <c r="L145" s="14" t="s">
        <v>1191</v>
      </c>
      <c r="M145" s="40">
        <f t="shared" si="29"/>
        <v>881</v>
      </c>
      <c r="N145" s="46">
        <v>80</v>
      </c>
      <c r="O145" s="46">
        <v>28</v>
      </c>
      <c r="P145" s="46">
        <v>459</v>
      </c>
      <c r="Q145" s="46">
        <v>314</v>
      </c>
      <c r="R145" s="31" t="s">
        <v>21</v>
      </c>
      <c r="S145" s="51">
        <f t="shared" si="30"/>
        <v>438</v>
      </c>
      <c r="T145" s="49">
        <v>40</v>
      </c>
      <c r="U145" s="49">
        <v>108</v>
      </c>
      <c r="V145" s="50">
        <v>198</v>
      </c>
      <c r="W145" s="50">
        <v>28</v>
      </c>
      <c r="X145" s="50">
        <v>64</v>
      </c>
    </row>
    <row r="146" spans="1:24" ht="27">
      <c r="A146" s="674"/>
      <c r="B146" s="14" t="s">
        <v>260</v>
      </c>
      <c r="C146" s="14"/>
      <c r="D146" s="36">
        <v>2909</v>
      </c>
      <c r="E146" s="36">
        <f t="shared" si="26"/>
        <v>2213</v>
      </c>
      <c r="F146" s="36">
        <f t="shared" si="27"/>
        <v>696</v>
      </c>
      <c r="G146" s="12"/>
      <c r="H146" s="40"/>
      <c r="I146" s="47"/>
      <c r="J146" s="47"/>
      <c r="K146" s="47"/>
      <c r="L146" s="14" t="s">
        <v>1191</v>
      </c>
      <c r="M146" s="40">
        <f t="shared" si="29"/>
        <v>1900</v>
      </c>
      <c r="N146" s="46">
        <v>658</v>
      </c>
      <c r="O146" s="46">
        <v>81</v>
      </c>
      <c r="P146" s="46">
        <v>824</v>
      </c>
      <c r="Q146" s="46">
        <v>337</v>
      </c>
      <c r="R146" s="31" t="s">
        <v>21</v>
      </c>
      <c r="S146" s="51">
        <f t="shared" si="30"/>
        <v>1009</v>
      </c>
      <c r="T146" s="49">
        <v>107</v>
      </c>
      <c r="U146" s="49">
        <v>129</v>
      </c>
      <c r="V146" s="50">
        <v>485</v>
      </c>
      <c r="W146" s="50">
        <v>42</v>
      </c>
      <c r="X146" s="50">
        <v>246</v>
      </c>
    </row>
    <row r="147" spans="1:24" s="2" customFormat="1">
      <c r="A147" s="672" t="s">
        <v>261</v>
      </c>
      <c r="B147" s="35" t="s">
        <v>261</v>
      </c>
      <c r="C147" s="37" t="s">
        <v>262</v>
      </c>
      <c r="D147" s="38">
        <f>SUM(D149:D165)</f>
        <v>21937</v>
      </c>
      <c r="E147" s="38">
        <f t="shared" si="26"/>
        <v>16353</v>
      </c>
      <c r="F147" s="38">
        <f t="shared" si="27"/>
        <v>5584</v>
      </c>
      <c r="G147" s="39"/>
      <c r="H147" s="38">
        <f t="shared" ref="H147:X147" si="31">SUM(H149:H165)</f>
        <v>1520</v>
      </c>
      <c r="I147" s="38">
        <f t="shared" si="31"/>
        <v>1397</v>
      </c>
      <c r="J147" s="38">
        <f t="shared" si="31"/>
        <v>123</v>
      </c>
      <c r="K147" s="38"/>
      <c r="L147" s="39"/>
      <c r="M147" s="38">
        <f t="shared" si="31"/>
        <v>14640</v>
      </c>
      <c r="N147" s="38">
        <f t="shared" si="31"/>
        <v>1645</v>
      </c>
      <c r="O147" s="38">
        <f t="shared" si="31"/>
        <v>262</v>
      </c>
      <c r="P147" s="38">
        <f t="shared" si="31"/>
        <v>9143</v>
      </c>
      <c r="Q147" s="38">
        <f t="shared" si="31"/>
        <v>3590</v>
      </c>
      <c r="R147" s="39"/>
      <c r="S147" s="38">
        <f t="shared" si="31"/>
        <v>5777</v>
      </c>
      <c r="T147" s="38">
        <f t="shared" si="31"/>
        <v>602</v>
      </c>
      <c r="U147" s="38">
        <f t="shared" si="31"/>
        <v>857</v>
      </c>
      <c r="V147" s="38">
        <f t="shared" si="31"/>
        <v>2811</v>
      </c>
      <c r="W147" s="38">
        <f t="shared" si="31"/>
        <v>273</v>
      </c>
      <c r="X147" s="38">
        <f t="shared" si="31"/>
        <v>1234</v>
      </c>
    </row>
    <row r="148" spans="1:24" s="2" customFormat="1">
      <c r="A148" s="673"/>
      <c r="B148" s="35" t="s">
        <v>355</v>
      </c>
      <c r="C148" s="37"/>
      <c r="D148" s="36">
        <f>SUM(D149:D156)</f>
        <v>6879</v>
      </c>
      <c r="E148" s="36">
        <f t="shared" si="26"/>
        <v>5773</v>
      </c>
      <c r="F148" s="36">
        <f t="shared" si="27"/>
        <v>1106</v>
      </c>
      <c r="G148" s="41"/>
      <c r="H148" s="36">
        <f t="shared" ref="H148:X148" si="32">SUM(H149:H156)</f>
        <v>1520</v>
      </c>
      <c r="I148" s="36">
        <f t="shared" si="32"/>
        <v>1397</v>
      </c>
      <c r="J148" s="36">
        <f t="shared" si="32"/>
        <v>123</v>
      </c>
      <c r="K148" s="36"/>
      <c r="L148" s="41"/>
      <c r="M148" s="36">
        <f t="shared" si="32"/>
        <v>4674</v>
      </c>
      <c r="N148" s="36">
        <f t="shared" si="32"/>
        <v>522</v>
      </c>
      <c r="O148" s="36">
        <f t="shared" si="32"/>
        <v>67</v>
      </c>
      <c r="P148" s="36">
        <f t="shared" si="32"/>
        <v>3236</v>
      </c>
      <c r="Q148" s="36">
        <f t="shared" si="32"/>
        <v>849</v>
      </c>
      <c r="R148" s="41"/>
      <c r="S148" s="36">
        <f t="shared" si="32"/>
        <v>685</v>
      </c>
      <c r="T148" s="36">
        <f t="shared" si="32"/>
        <v>75</v>
      </c>
      <c r="U148" s="36">
        <f t="shared" si="32"/>
        <v>93</v>
      </c>
      <c r="V148" s="36">
        <f t="shared" si="32"/>
        <v>372</v>
      </c>
      <c r="W148" s="36">
        <f t="shared" si="32"/>
        <v>22</v>
      </c>
      <c r="X148" s="36">
        <f t="shared" si="32"/>
        <v>123</v>
      </c>
    </row>
    <row r="149" spans="1:24" ht="27">
      <c r="A149" s="673"/>
      <c r="B149" s="28" t="s">
        <v>263</v>
      </c>
      <c r="C149" s="14" t="s">
        <v>559</v>
      </c>
      <c r="D149" s="36">
        <v>1284</v>
      </c>
      <c r="E149" s="36">
        <f t="shared" si="26"/>
        <v>1284</v>
      </c>
      <c r="F149" s="36"/>
      <c r="G149" s="12" t="s">
        <v>61</v>
      </c>
      <c r="H149" s="38">
        <f>I149+J149+K149</f>
        <v>1284</v>
      </c>
      <c r="I149" s="44">
        <v>1175</v>
      </c>
      <c r="J149" s="44">
        <v>109</v>
      </c>
      <c r="K149" s="44"/>
      <c r="L149" s="26"/>
      <c r="M149" s="45"/>
      <c r="N149" s="46"/>
      <c r="O149" s="46"/>
      <c r="P149" s="46"/>
      <c r="Q149" s="46"/>
      <c r="R149" s="31"/>
      <c r="S149" s="45"/>
      <c r="T149" s="46"/>
      <c r="U149" s="46"/>
      <c r="V149" s="46"/>
      <c r="W149" s="46"/>
      <c r="X149" s="46"/>
    </row>
    <row r="150" spans="1:24" ht="27">
      <c r="A150" s="673"/>
      <c r="B150" s="28" t="s">
        <v>263</v>
      </c>
      <c r="C150" s="14" t="s">
        <v>560</v>
      </c>
      <c r="D150" s="36">
        <v>163</v>
      </c>
      <c r="E150" s="36">
        <f t="shared" si="26"/>
        <v>163</v>
      </c>
      <c r="F150" s="36"/>
      <c r="G150" s="12" t="s">
        <v>61</v>
      </c>
      <c r="H150" s="38">
        <f>I150+J150+K150</f>
        <v>163</v>
      </c>
      <c r="I150" s="44">
        <v>149</v>
      </c>
      <c r="J150" s="44">
        <v>14</v>
      </c>
      <c r="K150" s="44"/>
      <c r="L150" s="26"/>
      <c r="M150" s="45"/>
      <c r="N150" s="46"/>
      <c r="O150" s="46"/>
      <c r="P150" s="46"/>
      <c r="Q150" s="46"/>
      <c r="R150" s="31"/>
      <c r="S150" s="45"/>
      <c r="T150" s="46"/>
      <c r="U150" s="46"/>
      <c r="V150" s="46"/>
      <c r="W150" s="46"/>
      <c r="X150" s="46"/>
    </row>
    <row r="151" spans="1:24" ht="27">
      <c r="A151" s="673"/>
      <c r="B151" s="28" t="s">
        <v>263</v>
      </c>
      <c r="C151" s="14" t="s">
        <v>561</v>
      </c>
      <c r="D151" s="36">
        <v>73</v>
      </c>
      <c r="E151" s="36">
        <f t="shared" si="26"/>
        <v>73</v>
      </c>
      <c r="F151" s="36"/>
      <c r="G151" s="12" t="s">
        <v>23</v>
      </c>
      <c r="H151" s="38">
        <f>I151+J151+K151</f>
        <v>73</v>
      </c>
      <c r="I151" s="44">
        <v>73</v>
      </c>
      <c r="J151" s="44"/>
      <c r="K151" s="44"/>
      <c r="L151" s="26"/>
      <c r="M151" s="45"/>
      <c r="N151" s="46"/>
      <c r="O151" s="46"/>
      <c r="P151" s="46"/>
      <c r="Q151" s="46"/>
      <c r="R151" s="31"/>
      <c r="S151" s="45"/>
      <c r="T151" s="46"/>
      <c r="U151" s="46"/>
      <c r="V151" s="46"/>
      <c r="W151" s="46"/>
      <c r="X151" s="46"/>
    </row>
    <row r="152" spans="1:24" ht="27">
      <c r="A152" s="673"/>
      <c r="B152" s="14" t="s">
        <v>263</v>
      </c>
      <c r="C152" s="14"/>
      <c r="D152" s="36">
        <v>1773</v>
      </c>
      <c r="E152" s="36">
        <f t="shared" si="26"/>
        <v>1741</v>
      </c>
      <c r="F152" s="36">
        <f t="shared" si="27"/>
        <v>32</v>
      </c>
      <c r="G152" s="12"/>
      <c r="H152" s="40"/>
      <c r="I152" s="47"/>
      <c r="J152" s="47"/>
      <c r="K152" s="47"/>
      <c r="L152" s="14" t="s">
        <v>1191</v>
      </c>
      <c r="M152" s="40">
        <f t="shared" si="29"/>
        <v>1551</v>
      </c>
      <c r="N152" s="46">
        <v>219</v>
      </c>
      <c r="O152" s="46"/>
      <c r="P152" s="46">
        <v>1332</v>
      </c>
      <c r="Q152" s="46"/>
      <c r="R152" s="31" t="s">
        <v>21</v>
      </c>
      <c r="S152" s="51">
        <f t="shared" si="30"/>
        <v>222</v>
      </c>
      <c r="T152" s="49">
        <v>24</v>
      </c>
      <c r="U152" s="49">
        <v>8</v>
      </c>
      <c r="V152" s="50">
        <v>145</v>
      </c>
      <c r="W152" s="50"/>
      <c r="X152" s="50">
        <v>45</v>
      </c>
    </row>
    <row r="153" spans="1:24">
      <c r="A153" s="673"/>
      <c r="B153" s="14" t="s">
        <v>264</v>
      </c>
      <c r="C153" s="14"/>
      <c r="D153" s="36"/>
      <c r="E153" s="36"/>
      <c r="F153" s="36"/>
      <c r="G153" s="12"/>
      <c r="H153" s="40"/>
      <c r="I153" s="47"/>
      <c r="J153" s="47"/>
      <c r="K153" s="47"/>
      <c r="L153" s="14"/>
      <c r="M153" s="40"/>
      <c r="N153" s="47"/>
      <c r="O153" s="47"/>
      <c r="P153" s="47"/>
      <c r="Q153" s="47"/>
      <c r="R153" s="14"/>
      <c r="S153" s="51"/>
      <c r="T153" s="49"/>
      <c r="U153" s="49"/>
      <c r="V153" s="50"/>
      <c r="W153" s="50"/>
      <c r="X153" s="50"/>
    </row>
    <row r="154" spans="1:24">
      <c r="A154" s="673"/>
      <c r="B154" s="14" t="s">
        <v>265</v>
      </c>
      <c r="C154" s="14"/>
      <c r="D154" s="36"/>
      <c r="E154" s="36"/>
      <c r="F154" s="36"/>
      <c r="G154" s="12"/>
      <c r="H154" s="40"/>
      <c r="I154" s="47"/>
      <c r="J154" s="47"/>
      <c r="K154" s="47"/>
      <c r="L154" s="14"/>
      <c r="M154" s="40"/>
      <c r="N154" s="47"/>
      <c r="O154" s="47"/>
      <c r="P154" s="47"/>
      <c r="Q154" s="47"/>
      <c r="R154" s="14"/>
      <c r="S154" s="51"/>
      <c r="T154" s="49"/>
      <c r="U154" s="49"/>
      <c r="V154" s="50"/>
      <c r="W154" s="50"/>
      <c r="X154" s="50"/>
    </row>
    <row r="155" spans="1:24" ht="27">
      <c r="A155" s="673"/>
      <c r="B155" s="14" t="s">
        <v>266</v>
      </c>
      <c r="C155" s="14"/>
      <c r="D155" s="36">
        <v>2133</v>
      </c>
      <c r="E155" s="36">
        <f t="shared" si="26"/>
        <v>1455</v>
      </c>
      <c r="F155" s="36">
        <f t="shared" si="27"/>
        <v>678</v>
      </c>
      <c r="G155" s="12"/>
      <c r="H155" s="40"/>
      <c r="I155" s="47"/>
      <c r="J155" s="47"/>
      <c r="K155" s="47"/>
      <c r="L155" s="14" t="s">
        <v>1191</v>
      </c>
      <c r="M155" s="40">
        <f t="shared" si="29"/>
        <v>1877</v>
      </c>
      <c r="N155" s="46">
        <v>186</v>
      </c>
      <c r="O155" s="46">
        <v>46</v>
      </c>
      <c r="P155" s="46">
        <v>1106</v>
      </c>
      <c r="Q155" s="46">
        <v>539</v>
      </c>
      <c r="R155" s="31" t="s">
        <v>21</v>
      </c>
      <c r="S155" s="51">
        <f t="shared" si="30"/>
        <v>256</v>
      </c>
      <c r="T155" s="49">
        <v>31</v>
      </c>
      <c r="U155" s="49">
        <v>47</v>
      </c>
      <c r="V155" s="50">
        <v>115</v>
      </c>
      <c r="W155" s="50">
        <v>15</v>
      </c>
      <c r="X155" s="50">
        <v>48</v>
      </c>
    </row>
    <row r="156" spans="1:24" ht="27">
      <c r="A156" s="673"/>
      <c r="B156" s="14" t="s">
        <v>267</v>
      </c>
      <c r="C156" s="14"/>
      <c r="D156" s="36">
        <v>1453</v>
      </c>
      <c r="E156" s="36">
        <f t="shared" si="26"/>
        <v>1057</v>
      </c>
      <c r="F156" s="36">
        <f t="shared" si="27"/>
        <v>396</v>
      </c>
      <c r="G156" s="12"/>
      <c r="H156" s="40"/>
      <c r="I156" s="47"/>
      <c r="J156" s="47"/>
      <c r="K156" s="47"/>
      <c r="L156" s="14" t="s">
        <v>1191</v>
      </c>
      <c r="M156" s="40">
        <f t="shared" si="29"/>
        <v>1246</v>
      </c>
      <c r="N156" s="46">
        <v>117</v>
      </c>
      <c r="O156" s="46">
        <v>21</v>
      </c>
      <c r="P156" s="46">
        <v>798</v>
      </c>
      <c r="Q156" s="46">
        <v>310</v>
      </c>
      <c r="R156" s="31" t="s">
        <v>21</v>
      </c>
      <c r="S156" s="51">
        <f t="shared" si="30"/>
        <v>207</v>
      </c>
      <c r="T156" s="49">
        <v>20</v>
      </c>
      <c r="U156" s="49">
        <v>38</v>
      </c>
      <c r="V156" s="50">
        <v>112</v>
      </c>
      <c r="W156" s="50">
        <v>7</v>
      </c>
      <c r="X156" s="50">
        <v>30</v>
      </c>
    </row>
    <row r="157" spans="1:24" ht="27">
      <c r="A157" s="673"/>
      <c r="B157" s="14" t="s">
        <v>268</v>
      </c>
      <c r="C157" s="14"/>
      <c r="D157" s="36">
        <v>1096</v>
      </c>
      <c r="E157" s="36">
        <f t="shared" si="26"/>
        <v>661</v>
      </c>
      <c r="F157" s="36">
        <f t="shared" si="27"/>
        <v>435</v>
      </c>
      <c r="G157" s="12"/>
      <c r="H157" s="40"/>
      <c r="I157" s="47"/>
      <c r="J157" s="47"/>
      <c r="K157" s="47"/>
      <c r="L157" s="14" t="s">
        <v>1191</v>
      </c>
      <c r="M157" s="40">
        <f t="shared" si="29"/>
        <v>718</v>
      </c>
      <c r="N157" s="46">
        <v>65</v>
      </c>
      <c r="O157" s="46">
        <v>23</v>
      </c>
      <c r="P157" s="46">
        <v>374</v>
      </c>
      <c r="Q157" s="46">
        <v>256</v>
      </c>
      <c r="R157" s="31" t="s">
        <v>21</v>
      </c>
      <c r="S157" s="51">
        <f t="shared" si="30"/>
        <v>378</v>
      </c>
      <c r="T157" s="49">
        <v>43</v>
      </c>
      <c r="U157" s="49">
        <v>82</v>
      </c>
      <c r="V157" s="50">
        <v>150</v>
      </c>
      <c r="W157" s="50">
        <v>31</v>
      </c>
      <c r="X157" s="50">
        <v>72</v>
      </c>
    </row>
    <row r="158" spans="1:24" ht="27">
      <c r="A158" s="673"/>
      <c r="B158" s="14" t="s">
        <v>269</v>
      </c>
      <c r="C158" s="14"/>
      <c r="D158" s="36">
        <v>2106</v>
      </c>
      <c r="E158" s="36">
        <f t="shared" si="26"/>
        <v>1208</v>
      </c>
      <c r="F158" s="36">
        <f t="shared" si="27"/>
        <v>898</v>
      </c>
      <c r="G158" s="12"/>
      <c r="H158" s="40"/>
      <c r="I158" s="47"/>
      <c r="J158" s="47"/>
      <c r="K158" s="47"/>
      <c r="L158" s="14" t="s">
        <v>1191</v>
      </c>
      <c r="M158" s="40">
        <f t="shared" si="29"/>
        <v>1583</v>
      </c>
      <c r="N158" s="46">
        <v>132</v>
      </c>
      <c r="O158" s="46">
        <v>46</v>
      </c>
      <c r="P158" s="46">
        <v>770</v>
      </c>
      <c r="Q158" s="46">
        <v>635</v>
      </c>
      <c r="R158" s="31" t="s">
        <v>21</v>
      </c>
      <c r="S158" s="51">
        <f t="shared" si="30"/>
        <v>523</v>
      </c>
      <c r="T158" s="49">
        <v>58</v>
      </c>
      <c r="U158" s="49">
        <v>116</v>
      </c>
      <c r="V158" s="50">
        <v>212</v>
      </c>
      <c r="W158" s="50">
        <v>43</v>
      </c>
      <c r="X158" s="50">
        <v>94</v>
      </c>
    </row>
    <row r="159" spans="1:24" ht="27">
      <c r="A159" s="673"/>
      <c r="B159" s="14" t="s">
        <v>270</v>
      </c>
      <c r="C159" s="14"/>
      <c r="D159" s="36">
        <v>2327</v>
      </c>
      <c r="E159" s="36">
        <f t="shared" si="26"/>
        <v>1714</v>
      </c>
      <c r="F159" s="36">
        <f t="shared" si="27"/>
        <v>613</v>
      </c>
      <c r="G159" s="12"/>
      <c r="H159" s="40"/>
      <c r="I159" s="47"/>
      <c r="J159" s="47"/>
      <c r="K159" s="47"/>
      <c r="L159" s="14" t="s">
        <v>1191</v>
      </c>
      <c r="M159" s="40">
        <f t="shared" si="29"/>
        <v>1179</v>
      </c>
      <c r="N159" s="46">
        <v>116</v>
      </c>
      <c r="O159" s="46">
        <v>13</v>
      </c>
      <c r="P159" s="46">
        <v>756</v>
      </c>
      <c r="Q159" s="46">
        <v>294</v>
      </c>
      <c r="R159" s="31" t="s">
        <v>21</v>
      </c>
      <c r="S159" s="51">
        <f t="shared" si="30"/>
        <v>1148</v>
      </c>
      <c r="T159" s="49">
        <v>101</v>
      </c>
      <c r="U159" s="49">
        <v>165</v>
      </c>
      <c r="V159" s="50">
        <v>621</v>
      </c>
      <c r="W159" s="50">
        <v>40</v>
      </c>
      <c r="X159" s="50">
        <v>221</v>
      </c>
    </row>
    <row r="160" spans="1:24" ht="27">
      <c r="A160" s="673"/>
      <c r="B160" s="14" t="s">
        <v>271</v>
      </c>
      <c r="C160" s="14"/>
      <c r="D160" s="36">
        <v>1096</v>
      </c>
      <c r="E160" s="36">
        <f t="shared" si="26"/>
        <v>812</v>
      </c>
      <c r="F160" s="36">
        <f t="shared" si="27"/>
        <v>284</v>
      </c>
      <c r="G160" s="12"/>
      <c r="H160" s="40"/>
      <c r="I160" s="47"/>
      <c r="J160" s="47"/>
      <c r="K160" s="47"/>
      <c r="L160" s="14" t="s">
        <v>1191</v>
      </c>
      <c r="M160" s="40">
        <f t="shared" si="29"/>
        <v>667</v>
      </c>
      <c r="N160" s="46">
        <v>110</v>
      </c>
      <c r="O160" s="46">
        <v>13</v>
      </c>
      <c r="P160" s="46">
        <v>392</v>
      </c>
      <c r="Q160" s="46">
        <v>152</v>
      </c>
      <c r="R160" s="31" t="s">
        <v>21</v>
      </c>
      <c r="S160" s="51">
        <f t="shared" si="30"/>
        <v>429</v>
      </c>
      <c r="T160" s="49">
        <v>47</v>
      </c>
      <c r="U160" s="49">
        <v>53</v>
      </c>
      <c r="V160" s="50">
        <v>199</v>
      </c>
      <c r="W160" s="50">
        <v>19</v>
      </c>
      <c r="X160" s="50">
        <v>111</v>
      </c>
    </row>
    <row r="161" spans="1:24" ht="27">
      <c r="A161" s="673"/>
      <c r="B161" s="14" t="s">
        <v>272</v>
      </c>
      <c r="C161" s="14"/>
      <c r="D161" s="36">
        <v>2089</v>
      </c>
      <c r="E161" s="36">
        <f t="shared" si="26"/>
        <v>1540</v>
      </c>
      <c r="F161" s="36">
        <f t="shared" si="27"/>
        <v>549</v>
      </c>
      <c r="G161" s="12"/>
      <c r="H161" s="40"/>
      <c r="I161" s="47"/>
      <c r="J161" s="47"/>
      <c r="K161" s="47"/>
      <c r="L161" s="14" t="s">
        <v>1191</v>
      </c>
      <c r="M161" s="40">
        <f t="shared" si="29"/>
        <v>1330</v>
      </c>
      <c r="N161" s="46">
        <v>174</v>
      </c>
      <c r="O161" s="46">
        <v>20</v>
      </c>
      <c r="P161" s="46">
        <v>818</v>
      </c>
      <c r="Q161" s="46">
        <v>318</v>
      </c>
      <c r="R161" s="31" t="s">
        <v>21</v>
      </c>
      <c r="S161" s="51">
        <f t="shared" si="30"/>
        <v>759</v>
      </c>
      <c r="T161" s="49">
        <v>82</v>
      </c>
      <c r="U161" s="49">
        <v>96</v>
      </c>
      <c r="V161" s="50">
        <v>359</v>
      </c>
      <c r="W161" s="50">
        <v>33</v>
      </c>
      <c r="X161" s="50">
        <v>189</v>
      </c>
    </row>
    <row r="162" spans="1:24" ht="27">
      <c r="A162" s="673"/>
      <c r="B162" s="14" t="s">
        <v>273</v>
      </c>
      <c r="C162" s="14"/>
      <c r="D162" s="36">
        <v>1320</v>
      </c>
      <c r="E162" s="36">
        <f t="shared" si="26"/>
        <v>1005</v>
      </c>
      <c r="F162" s="36">
        <f t="shared" si="27"/>
        <v>315</v>
      </c>
      <c r="G162" s="12"/>
      <c r="H162" s="40"/>
      <c r="I162" s="47"/>
      <c r="J162" s="47"/>
      <c r="K162" s="47"/>
      <c r="L162" s="14" t="s">
        <v>1191</v>
      </c>
      <c r="M162" s="40">
        <f t="shared" si="29"/>
        <v>1118</v>
      </c>
      <c r="N162" s="46">
        <v>101</v>
      </c>
      <c r="O162" s="46">
        <v>9</v>
      </c>
      <c r="P162" s="46">
        <v>753</v>
      </c>
      <c r="Q162" s="46">
        <v>255</v>
      </c>
      <c r="R162" s="31" t="s">
        <v>21</v>
      </c>
      <c r="S162" s="51">
        <f t="shared" si="30"/>
        <v>202</v>
      </c>
      <c r="T162" s="49">
        <v>19</v>
      </c>
      <c r="U162" s="49">
        <v>25</v>
      </c>
      <c r="V162" s="50">
        <v>106</v>
      </c>
      <c r="W162" s="50">
        <v>7</v>
      </c>
      <c r="X162" s="50">
        <v>45</v>
      </c>
    </row>
    <row r="163" spans="1:24" ht="27">
      <c r="A163" s="673"/>
      <c r="B163" s="14" t="s">
        <v>274</v>
      </c>
      <c r="C163" s="14"/>
      <c r="D163" s="36">
        <v>1570</v>
      </c>
      <c r="E163" s="36">
        <f t="shared" si="26"/>
        <v>1119</v>
      </c>
      <c r="F163" s="36">
        <f t="shared" si="27"/>
        <v>451</v>
      </c>
      <c r="G163" s="12"/>
      <c r="H163" s="40"/>
      <c r="I163" s="47"/>
      <c r="J163" s="47"/>
      <c r="K163" s="47"/>
      <c r="L163" s="14" t="s">
        <v>1191</v>
      </c>
      <c r="M163" s="40">
        <f t="shared" si="29"/>
        <v>801</v>
      </c>
      <c r="N163" s="46">
        <v>122</v>
      </c>
      <c r="O163" s="46">
        <v>17</v>
      </c>
      <c r="P163" s="46">
        <v>444</v>
      </c>
      <c r="Q163" s="46">
        <v>218</v>
      </c>
      <c r="R163" s="31" t="s">
        <v>21</v>
      </c>
      <c r="S163" s="51">
        <f t="shared" si="30"/>
        <v>769</v>
      </c>
      <c r="T163" s="49">
        <v>83</v>
      </c>
      <c r="U163" s="49">
        <v>99</v>
      </c>
      <c r="V163" s="50">
        <v>370</v>
      </c>
      <c r="W163" s="50">
        <v>34</v>
      </c>
      <c r="X163" s="50">
        <v>183</v>
      </c>
    </row>
    <row r="164" spans="1:24" ht="27">
      <c r="A164" s="673"/>
      <c r="B164" s="14" t="s">
        <v>275</v>
      </c>
      <c r="C164" s="14"/>
      <c r="D164" s="36">
        <v>587</v>
      </c>
      <c r="E164" s="36">
        <f t="shared" si="26"/>
        <v>346</v>
      </c>
      <c r="F164" s="36">
        <f t="shared" si="27"/>
        <v>241</v>
      </c>
      <c r="G164" s="12"/>
      <c r="H164" s="40"/>
      <c r="I164" s="47"/>
      <c r="J164" s="47"/>
      <c r="K164" s="47"/>
      <c r="L164" s="14" t="s">
        <v>1191</v>
      </c>
      <c r="M164" s="40">
        <f t="shared" si="29"/>
        <v>398</v>
      </c>
      <c r="N164" s="46">
        <v>78</v>
      </c>
      <c r="O164" s="46">
        <v>33</v>
      </c>
      <c r="P164" s="46">
        <v>161</v>
      </c>
      <c r="Q164" s="46">
        <v>126</v>
      </c>
      <c r="R164" s="31" t="s">
        <v>21</v>
      </c>
      <c r="S164" s="51">
        <f t="shared" si="30"/>
        <v>189</v>
      </c>
      <c r="T164" s="49">
        <v>20</v>
      </c>
      <c r="U164" s="49">
        <v>43</v>
      </c>
      <c r="V164" s="50">
        <v>69</v>
      </c>
      <c r="W164" s="50">
        <v>19</v>
      </c>
      <c r="X164" s="50">
        <v>38</v>
      </c>
    </row>
    <row r="165" spans="1:24" ht="27">
      <c r="A165" s="674"/>
      <c r="B165" s="14" t="s">
        <v>276</v>
      </c>
      <c r="C165" s="14"/>
      <c r="D165" s="36">
        <v>2867</v>
      </c>
      <c r="E165" s="36">
        <f t="shared" si="26"/>
        <v>2175</v>
      </c>
      <c r="F165" s="36">
        <f t="shared" si="27"/>
        <v>692</v>
      </c>
      <c r="G165" s="12"/>
      <c r="H165" s="40"/>
      <c r="I165" s="47"/>
      <c r="J165" s="47"/>
      <c r="K165" s="47"/>
      <c r="L165" s="14" t="s">
        <v>1191</v>
      </c>
      <c r="M165" s="40">
        <f t="shared" si="29"/>
        <v>2172</v>
      </c>
      <c r="N165" s="46">
        <v>225</v>
      </c>
      <c r="O165" s="46">
        <v>21</v>
      </c>
      <c r="P165" s="46">
        <v>1439</v>
      </c>
      <c r="Q165" s="46">
        <v>487</v>
      </c>
      <c r="R165" s="31" t="s">
        <v>21</v>
      </c>
      <c r="S165" s="51">
        <f t="shared" si="30"/>
        <v>695</v>
      </c>
      <c r="T165" s="49">
        <v>74</v>
      </c>
      <c r="U165" s="49">
        <v>85</v>
      </c>
      <c r="V165" s="50">
        <v>353</v>
      </c>
      <c r="W165" s="50">
        <v>25</v>
      </c>
      <c r="X165" s="50">
        <v>158</v>
      </c>
    </row>
    <row r="166" spans="1:24" s="2" customFormat="1">
      <c r="A166" s="672" t="s">
        <v>277</v>
      </c>
      <c r="B166" s="35" t="s">
        <v>277</v>
      </c>
      <c r="C166" s="37" t="s">
        <v>278</v>
      </c>
      <c r="D166" s="38">
        <f>SUM(D168:D181)</f>
        <v>15537</v>
      </c>
      <c r="E166" s="38">
        <f t="shared" si="26"/>
        <v>11348</v>
      </c>
      <c r="F166" s="38">
        <f t="shared" si="27"/>
        <v>4189</v>
      </c>
      <c r="G166" s="39"/>
      <c r="H166" s="38">
        <f t="shared" ref="H166:X166" si="33">SUM(H168:H181)</f>
        <v>910</v>
      </c>
      <c r="I166" s="38">
        <f t="shared" si="33"/>
        <v>814</v>
      </c>
      <c r="J166" s="38">
        <f t="shared" si="33"/>
        <v>96</v>
      </c>
      <c r="K166" s="38"/>
      <c r="L166" s="39"/>
      <c r="M166" s="38">
        <f t="shared" si="33"/>
        <v>9216</v>
      </c>
      <c r="N166" s="38">
        <f t="shared" si="33"/>
        <v>1858</v>
      </c>
      <c r="O166" s="38">
        <f t="shared" si="33"/>
        <v>356</v>
      </c>
      <c r="P166" s="38">
        <f t="shared" si="33"/>
        <v>4971</v>
      </c>
      <c r="Q166" s="38">
        <f t="shared" si="33"/>
        <v>2031</v>
      </c>
      <c r="R166" s="39"/>
      <c r="S166" s="38">
        <f t="shared" si="33"/>
        <v>5411</v>
      </c>
      <c r="T166" s="38">
        <f t="shared" si="33"/>
        <v>509</v>
      </c>
      <c r="U166" s="38">
        <f t="shared" si="33"/>
        <v>1007</v>
      </c>
      <c r="V166" s="38">
        <f t="shared" si="33"/>
        <v>2620</v>
      </c>
      <c r="W166" s="38">
        <f t="shared" si="33"/>
        <v>286</v>
      </c>
      <c r="X166" s="38">
        <f t="shared" si="33"/>
        <v>989</v>
      </c>
    </row>
    <row r="167" spans="1:24" s="2" customFormat="1">
      <c r="A167" s="673"/>
      <c r="B167" s="35" t="s">
        <v>356</v>
      </c>
      <c r="C167" s="43"/>
      <c r="D167" s="36">
        <f>SUM(D168:D172)</f>
        <v>4190</v>
      </c>
      <c r="E167" s="36">
        <f t="shared" si="26"/>
        <v>3699</v>
      </c>
      <c r="F167" s="36">
        <f t="shared" si="27"/>
        <v>491</v>
      </c>
      <c r="G167" s="41"/>
      <c r="H167" s="36">
        <f t="shared" ref="H167:X167" si="34">SUM(H168:H172)</f>
        <v>910</v>
      </c>
      <c r="I167" s="36">
        <f t="shared" si="34"/>
        <v>814</v>
      </c>
      <c r="J167" s="36">
        <f t="shared" si="34"/>
        <v>96</v>
      </c>
      <c r="K167" s="36"/>
      <c r="L167" s="41"/>
      <c r="M167" s="36">
        <f t="shared" si="34"/>
        <v>2697</v>
      </c>
      <c r="N167" s="36">
        <f t="shared" si="34"/>
        <v>442</v>
      </c>
      <c r="O167" s="36">
        <f t="shared" si="34"/>
        <v>26</v>
      </c>
      <c r="P167" s="36">
        <f t="shared" si="34"/>
        <v>1905</v>
      </c>
      <c r="Q167" s="36">
        <f t="shared" si="34"/>
        <v>324</v>
      </c>
      <c r="R167" s="41"/>
      <c r="S167" s="36">
        <f t="shared" si="34"/>
        <v>583</v>
      </c>
      <c r="T167" s="36">
        <f t="shared" si="34"/>
        <v>35</v>
      </c>
      <c r="U167" s="36">
        <f t="shared" si="34"/>
        <v>97</v>
      </c>
      <c r="V167" s="36">
        <f t="shared" si="34"/>
        <v>383</v>
      </c>
      <c r="W167" s="36">
        <f t="shared" si="34"/>
        <v>9</v>
      </c>
      <c r="X167" s="36">
        <f t="shared" si="34"/>
        <v>59</v>
      </c>
    </row>
    <row r="168" spans="1:24" ht="27">
      <c r="A168" s="673"/>
      <c r="B168" s="28" t="s">
        <v>279</v>
      </c>
      <c r="C168" s="14" t="s">
        <v>563</v>
      </c>
      <c r="D168" s="36">
        <v>512</v>
      </c>
      <c r="E168" s="36">
        <f t="shared" si="26"/>
        <v>512</v>
      </c>
      <c r="F168" s="36"/>
      <c r="G168" s="12" t="s">
        <v>61</v>
      </c>
      <c r="H168" s="38">
        <f>I168+J168+K168</f>
        <v>512</v>
      </c>
      <c r="I168" s="44">
        <v>418</v>
      </c>
      <c r="J168" s="44">
        <v>94</v>
      </c>
      <c r="K168" s="44"/>
      <c r="L168" s="26"/>
      <c r="M168" s="45"/>
      <c r="N168" s="46"/>
      <c r="O168" s="46"/>
      <c r="P168" s="46"/>
      <c r="Q168" s="46"/>
      <c r="R168" s="31"/>
      <c r="S168" s="45"/>
      <c r="T168" s="46"/>
      <c r="U168" s="46"/>
      <c r="V168" s="46"/>
      <c r="W168" s="46"/>
      <c r="X168" s="46"/>
    </row>
    <row r="169" spans="1:24" ht="27">
      <c r="A169" s="673"/>
      <c r="B169" s="28" t="s">
        <v>279</v>
      </c>
      <c r="C169" s="14" t="s">
        <v>564</v>
      </c>
      <c r="D169" s="36">
        <v>398</v>
      </c>
      <c r="E169" s="36">
        <f t="shared" si="26"/>
        <v>398</v>
      </c>
      <c r="F169" s="36"/>
      <c r="G169" s="12" t="s">
        <v>23</v>
      </c>
      <c r="H169" s="38">
        <f>I169+J169+K169</f>
        <v>398</v>
      </c>
      <c r="I169" s="44">
        <v>396</v>
      </c>
      <c r="J169" s="44">
        <v>2</v>
      </c>
      <c r="K169" s="44"/>
      <c r="L169" s="26"/>
      <c r="M169" s="45"/>
      <c r="N169" s="46"/>
      <c r="O169" s="46"/>
      <c r="P169" s="46"/>
      <c r="Q169" s="46"/>
      <c r="R169" s="31"/>
      <c r="S169" s="45"/>
      <c r="T169" s="46"/>
      <c r="U169" s="46"/>
      <c r="V169" s="46"/>
      <c r="W169" s="46"/>
      <c r="X169" s="46"/>
    </row>
    <row r="170" spans="1:24" ht="27">
      <c r="A170" s="673"/>
      <c r="B170" s="14" t="s">
        <v>279</v>
      </c>
      <c r="C170" s="14"/>
      <c r="D170" s="36">
        <v>1518</v>
      </c>
      <c r="E170" s="36">
        <f t="shared" si="26"/>
        <v>1501</v>
      </c>
      <c r="F170" s="36">
        <f t="shared" si="27"/>
        <v>17</v>
      </c>
      <c r="G170" s="12"/>
      <c r="H170" s="40"/>
      <c r="I170" s="47"/>
      <c r="J170" s="47"/>
      <c r="K170" s="47"/>
      <c r="L170" s="14" t="s">
        <v>1191</v>
      </c>
      <c r="M170" s="40">
        <f t="shared" si="29"/>
        <v>1369</v>
      </c>
      <c r="N170" s="46">
        <v>296</v>
      </c>
      <c r="O170" s="46"/>
      <c r="P170" s="46">
        <v>1073</v>
      </c>
      <c r="Q170" s="46"/>
      <c r="R170" s="31" t="s">
        <v>21</v>
      </c>
      <c r="S170" s="51">
        <f t="shared" si="30"/>
        <v>149</v>
      </c>
      <c r="T170" s="49">
        <v>11</v>
      </c>
      <c r="U170" s="49">
        <v>6</v>
      </c>
      <c r="V170" s="50">
        <v>113</v>
      </c>
      <c r="W170" s="50"/>
      <c r="X170" s="50">
        <v>19</v>
      </c>
    </row>
    <row r="171" spans="1:24" ht="27">
      <c r="A171" s="673"/>
      <c r="B171" s="14" t="s">
        <v>280</v>
      </c>
      <c r="C171" s="14"/>
      <c r="D171" s="36">
        <v>923</v>
      </c>
      <c r="E171" s="36">
        <f t="shared" si="26"/>
        <v>674</v>
      </c>
      <c r="F171" s="36">
        <f t="shared" si="27"/>
        <v>249</v>
      </c>
      <c r="G171" s="12"/>
      <c r="H171" s="40"/>
      <c r="I171" s="47"/>
      <c r="J171" s="47"/>
      <c r="K171" s="47"/>
      <c r="L171" s="14" t="s">
        <v>1191</v>
      </c>
      <c r="M171" s="40">
        <f t="shared" si="29"/>
        <v>707</v>
      </c>
      <c r="N171" s="46">
        <v>74</v>
      </c>
      <c r="O171" s="46">
        <v>13</v>
      </c>
      <c r="P171" s="46">
        <v>446</v>
      </c>
      <c r="Q171" s="46">
        <v>174</v>
      </c>
      <c r="R171" s="31" t="s">
        <v>21</v>
      </c>
      <c r="S171" s="51">
        <f t="shared" si="30"/>
        <v>216</v>
      </c>
      <c r="T171" s="49">
        <v>13</v>
      </c>
      <c r="U171" s="49">
        <v>45</v>
      </c>
      <c r="V171" s="50">
        <v>135</v>
      </c>
      <c r="W171" s="50">
        <v>4</v>
      </c>
      <c r="X171" s="50">
        <v>19</v>
      </c>
    </row>
    <row r="172" spans="1:24" ht="27">
      <c r="A172" s="673"/>
      <c r="B172" s="14" t="s">
        <v>281</v>
      </c>
      <c r="C172" s="14"/>
      <c r="D172" s="36">
        <v>839</v>
      </c>
      <c r="E172" s="36">
        <f t="shared" si="26"/>
        <v>614</v>
      </c>
      <c r="F172" s="36">
        <f t="shared" si="27"/>
        <v>225</v>
      </c>
      <c r="G172" s="12"/>
      <c r="H172" s="40"/>
      <c r="I172" s="47"/>
      <c r="J172" s="47"/>
      <c r="K172" s="47"/>
      <c r="L172" s="14" t="s">
        <v>1191</v>
      </c>
      <c r="M172" s="40">
        <f t="shared" si="29"/>
        <v>621</v>
      </c>
      <c r="N172" s="46">
        <v>72</v>
      </c>
      <c r="O172" s="46">
        <v>13</v>
      </c>
      <c r="P172" s="46">
        <v>386</v>
      </c>
      <c r="Q172" s="46">
        <v>150</v>
      </c>
      <c r="R172" s="31" t="s">
        <v>21</v>
      </c>
      <c r="S172" s="51">
        <f t="shared" si="30"/>
        <v>218</v>
      </c>
      <c r="T172" s="49">
        <v>11</v>
      </c>
      <c r="U172" s="49">
        <v>46</v>
      </c>
      <c r="V172" s="50">
        <v>135</v>
      </c>
      <c r="W172" s="50">
        <v>5</v>
      </c>
      <c r="X172" s="50">
        <v>21</v>
      </c>
    </row>
    <row r="173" spans="1:24" ht="27">
      <c r="A173" s="673"/>
      <c r="B173" s="14" t="s">
        <v>282</v>
      </c>
      <c r="C173" s="14"/>
      <c r="D173" s="36">
        <v>651</v>
      </c>
      <c r="E173" s="36">
        <f t="shared" si="26"/>
        <v>393</v>
      </c>
      <c r="F173" s="36">
        <f t="shared" si="27"/>
        <v>258</v>
      </c>
      <c r="G173" s="12"/>
      <c r="H173" s="40"/>
      <c r="I173" s="47"/>
      <c r="J173" s="47"/>
      <c r="K173" s="47"/>
      <c r="L173" s="14" t="s">
        <v>1191</v>
      </c>
      <c r="M173" s="40">
        <f t="shared" si="29"/>
        <v>464</v>
      </c>
      <c r="N173" s="46">
        <v>41</v>
      </c>
      <c r="O173" s="46">
        <v>14</v>
      </c>
      <c r="P173" s="46">
        <v>242</v>
      </c>
      <c r="Q173" s="46">
        <v>167</v>
      </c>
      <c r="R173" s="31" t="s">
        <v>21</v>
      </c>
      <c r="S173" s="51">
        <f t="shared" si="30"/>
        <v>187</v>
      </c>
      <c r="T173" s="49">
        <v>20</v>
      </c>
      <c r="U173" s="49">
        <v>42</v>
      </c>
      <c r="V173" s="50">
        <v>76</v>
      </c>
      <c r="W173" s="50">
        <v>15</v>
      </c>
      <c r="X173" s="50">
        <v>34</v>
      </c>
    </row>
    <row r="174" spans="1:24" ht="27">
      <c r="A174" s="673"/>
      <c r="B174" s="14" t="s">
        <v>283</v>
      </c>
      <c r="C174" s="14"/>
      <c r="D174" s="36">
        <v>1334</v>
      </c>
      <c r="E174" s="36">
        <f t="shared" si="26"/>
        <v>813</v>
      </c>
      <c r="F174" s="36">
        <f t="shared" si="27"/>
        <v>521</v>
      </c>
      <c r="G174" s="12"/>
      <c r="H174" s="40"/>
      <c r="I174" s="47"/>
      <c r="J174" s="47"/>
      <c r="K174" s="47"/>
      <c r="L174" s="14" t="s">
        <v>1191</v>
      </c>
      <c r="M174" s="40">
        <f t="shared" si="29"/>
        <v>809</v>
      </c>
      <c r="N174" s="46">
        <v>65</v>
      </c>
      <c r="O174" s="46">
        <v>23</v>
      </c>
      <c r="P174" s="46">
        <v>428</v>
      </c>
      <c r="Q174" s="46">
        <v>293</v>
      </c>
      <c r="R174" s="31" t="s">
        <v>21</v>
      </c>
      <c r="S174" s="51">
        <f t="shared" si="30"/>
        <v>525</v>
      </c>
      <c r="T174" s="49">
        <v>35</v>
      </c>
      <c r="U174" s="49">
        <v>143</v>
      </c>
      <c r="V174" s="50">
        <v>261</v>
      </c>
      <c r="W174" s="50">
        <v>27</v>
      </c>
      <c r="X174" s="50">
        <v>59</v>
      </c>
    </row>
    <row r="175" spans="1:24" ht="27">
      <c r="A175" s="673"/>
      <c r="B175" s="14" t="s">
        <v>284</v>
      </c>
      <c r="C175" s="14"/>
      <c r="D175" s="36">
        <v>960</v>
      </c>
      <c r="E175" s="36">
        <f t="shared" si="26"/>
        <v>732</v>
      </c>
      <c r="F175" s="36">
        <f t="shared" si="27"/>
        <v>228</v>
      </c>
      <c r="G175" s="12"/>
      <c r="H175" s="40"/>
      <c r="I175" s="47"/>
      <c r="J175" s="47"/>
      <c r="K175" s="47"/>
      <c r="L175" s="14" t="s">
        <v>1191</v>
      </c>
      <c r="M175" s="40">
        <f t="shared" si="29"/>
        <v>597</v>
      </c>
      <c r="N175" s="46">
        <v>61</v>
      </c>
      <c r="O175" s="46">
        <v>6</v>
      </c>
      <c r="P175" s="46">
        <v>396</v>
      </c>
      <c r="Q175" s="46">
        <v>134</v>
      </c>
      <c r="R175" s="31" t="s">
        <v>21</v>
      </c>
      <c r="S175" s="51">
        <f t="shared" si="30"/>
        <v>363</v>
      </c>
      <c r="T175" s="49">
        <v>27</v>
      </c>
      <c r="U175" s="49">
        <v>52</v>
      </c>
      <c r="V175" s="50">
        <v>216</v>
      </c>
      <c r="W175" s="50">
        <v>9</v>
      </c>
      <c r="X175" s="50">
        <v>59</v>
      </c>
    </row>
    <row r="176" spans="1:24" ht="27">
      <c r="A176" s="673"/>
      <c r="B176" s="14" t="s">
        <v>285</v>
      </c>
      <c r="C176" s="14"/>
      <c r="D176" s="36">
        <v>2433</v>
      </c>
      <c r="E176" s="36">
        <f t="shared" si="26"/>
        <v>1445</v>
      </c>
      <c r="F176" s="36">
        <f t="shared" si="27"/>
        <v>988</v>
      </c>
      <c r="G176" s="12"/>
      <c r="H176" s="40"/>
      <c r="I176" s="47"/>
      <c r="J176" s="47"/>
      <c r="K176" s="47"/>
      <c r="L176" s="14" t="s">
        <v>1191</v>
      </c>
      <c r="M176" s="40">
        <f t="shared" si="29"/>
        <v>1379</v>
      </c>
      <c r="N176" s="46">
        <v>385</v>
      </c>
      <c r="O176" s="46">
        <v>165</v>
      </c>
      <c r="P176" s="46">
        <v>465</v>
      </c>
      <c r="Q176" s="46">
        <v>364</v>
      </c>
      <c r="R176" s="31" t="s">
        <v>21</v>
      </c>
      <c r="S176" s="51">
        <f t="shared" si="30"/>
        <v>1054</v>
      </c>
      <c r="T176" s="49">
        <v>109</v>
      </c>
      <c r="U176" s="49">
        <v>261</v>
      </c>
      <c r="V176" s="50">
        <v>423</v>
      </c>
      <c r="W176" s="50">
        <v>89</v>
      </c>
      <c r="X176" s="50">
        <v>172</v>
      </c>
    </row>
    <row r="177" spans="1:24" ht="27">
      <c r="A177" s="673"/>
      <c r="B177" s="14" t="s">
        <v>286</v>
      </c>
      <c r="C177" s="14"/>
      <c r="D177" s="36">
        <v>808</v>
      </c>
      <c r="E177" s="36">
        <f t="shared" si="26"/>
        <v>489</v>
      </c>
      <c r="F177" s="36">
        <f t="shared" si="27"/>
        <v>319</v>
      </c>
      <c r="G177" s="12"/>
      <c r="H177" s="40"/>
      <c r="I177" s="47"/>
      <c r="J177" s="47"/>
      <c r="K177" s="47"/>
      <c r="L177" s="14" t="s">
        <v>1191</v>
      </c>
      <c r="M177" s="40">
        <f t="shared" si="29"/>
        <v>548</v>
      </c>
      <c r="N177" s="46">
        <v>46</v>
      </c>
      <c r="O177" s="46">
        <v>16</v>
      </c>
      <c r="P177" s="46">
        <v>288</v>
      </c>
      <c r="Q177" s="46">
        <v>198</v>
      </c>
      <c r="R177" s="31" t="s">
        <v>21</v>
      </c>
      <c r="S177" s="51">
        <f t="shared" si="30"/>
        <v>260</v>
      </c>
      <c r="T177" s="49">
        <v>23</v>
      </c>
      <c r="U177" s="49">
        <v>64</v>
      </c>
      <c r="V177" s="50">
        <v>116</v>
      </c>
      <c r="W177" s="50">
        <v>18</v>
      </c>
      <c r="X177" s="50">
        <v>39</v>
      </c>
    </row>
    <row r="178" spans="1:24" ht="27">
      <c r="A178" s="673"/>
      <c r="B178" s="14" t="s">
        <v>287</v>
      </c>
      <c r="C178" s="14"/>
      <c r="D178" s="36">
        <v>795</v>
      </c>
      <c r="E178" s="36">
        <f t="shared" si="26"/>
        <v>479</v>
      </c>
      <c r="F178" s="36">
        <f t="shared" si="27"/>
        <v>316</v>
      </c>
      <c r="G178" s="12"/>
      <c r="H178" s="40"/>
      <c r="I178" s="47"/>
      <c r="J178" s="47"/>
      <c r="K178" s="47"/>
      <c r="L178" s="14" t="s">
        <v>1191</v>
      </c>
      <c r="M178" s="40">
        <f t="shared" si="29"/>
        <v>427</v>
      </c>
      <c r="N178" s="46">
        <v>37</v>
      </c>
      <c r="O178" s="46">
        <v>13</v>
      </c>
      <c r="P178" s="46">
        <v>224</v>
      </c>
      <c r="Q178" s="46">
        <v>153</v>
      </c>
      <c r="R178" s="31" t="s">
        <v>21</v>
      </c>
      <c r="S178" s="51">
        <f t="shared" si="30"/>
        <v>368</v>
      </c>
      <c r="T178" s="49">
        <v>37</v>
      </c>
      <c r="U178" s="49">
        <v>83</v>
      </c>
      <c r="V178" s="50">
        <v>152</v>
      </c>
      <c r="W178" s="50">
        <v>30</v>
      </c>
      <c r="X178" s="50">
        <v>66</v>
      </c>
    </row>
    <row r="179" spans="1:24" ht="27">
      <c r="A179" s="673"/>
      <c r="B179" s="14" t="s">
        <v>288</v>
      </c>
      <c r="C179" s="14"/>
      <c r="D179" s="36">
        <v>1809</v>
      </c>
      <c r="E179" s="36">
        <f t="shared" si="26"/>
        <v>1373</v>
      </c>
      <c r="F179" s="36">
        <f t="shared" si="27"/>
        <v>436</v>
      </c>
      <c r="G179" s="12"/>
      <c r="H179" s="40"/>
      <c r="I179" s="47"/>
      <c r="J179" s="47"/>
      <c r="K179" s="47"/>
      <c r="L179" s="14" t="s">
        <v>1191</v>
      </c>
      <c r="M179" s="40">
        <f t="shared" si="29"/>
        <v>1019</v>
      </c>
      <c r="N179" s="46">
        <v>346</v>
      </c>
      <c r="O179" s="46">
        <v>41</v>
      </c>
      <c r="P179" s="46">
        <v>455</v>
      </c>
      <c r="Q179" s="46">
        <v>177</v>
      </c>
      <c r="R179" s="31" t="s">
        <v>21</v>
      </c>
      <c r="S179" s="51">
        <f t="shared" si="30"/>
        <v>790</v>
      </c>
      <c r="T179" s="49">
        <v>81</v>
      </c>
      <c r="U179" s="49">
        <v>105</v>
      </c>
      <c r="V179" s="50">
        <v>393</v>
      </c>
      <c r="W179" s="50">
        <v>32</v>
      </c>
      <c r="X179" s="50">
        <v>179</v>
      </c>
    </row>
    <row r="180" spans="1:24" ht="27">
      <c r="A180" s="673"/>
      <c r="B180" s="14" t="s">
        <v>289</v>
      </c>
      <c r="C180" s="14"/>
      <c r="D180" s="36">
        <v>841</v>
      </c>
      <c r="E180" s="36">
        <f t="shared" si="26"/>
        <v>630</v>
      </c>
      <c r="F180" s="36">
        <f t="shared" si="27"/>
        <v>211</v>
      </c>
      <c r="G180" s="12"/>
      <c r="H180" s="40"/>
      <c r="I180" s="47"/>
      <c r="J180" s="47"/>
      <c r="K180" s="47"/>
      <c r="L180" s="14" t="s">
        <v>1191</v>
      </c>
      <c r="M180" s="40">
        <f t="shared" si="29"/>
        <v>392</v>
      </c>
      <c r="N180" s="46">
        <v>134</v>
      </c>
      <c r="O180" s="46">
        <v>16</v>
      </c>
      <c r="P180" s="46">
        <v>174</v>
      </c>
      <c r="Q180" s="46">
        <v>68</v>
      </c>
      <c r="R180" s="31" t="s">
        <v>21</v>
      </c>
      <c r="S180" s="51">
        <f t="shared" si="30"/>
        <v>449</v>
      </c>
      <c r="T180" s="49">
        <v>53</v>
      </c>
      <c r="U180" s="49">
        <v>52</v>
      </c>
      <c r="V180" s="50">
        <v>196</v>
      </c>
      <c r="W180" s="50">
        <v>22</v>
      </c>
      <c r="X180" s="50">
        <v>126</v>
      </c>
    </row>
    <row r="181" spans="1:24" ht="27">
      <c r="A181" s="674"/>
      <c r="B181" s="14" t="s">
        <v>290</v>
      </c>
      <c r="C181" s="14"/>
      <c r="D181" s="36">
        <v>1716</v>
      </c>
      <c r="E181" s="36">
        <f t="shared" si="26"/>
        <v>1295</v>
      </c>
      <c r="F181" s="36">
        <f t="shared" si="27"/>
        <v>421</v>
      </c>
      <c r="G181" s="12"/>
      <c r="H181" s="40"/>
      <c r="I181" s="47"/>
      <c r="J181" s="47"/>
      <c r="K181" s="47"/>
      <c r="L181" s="14" t="s">
        <v>1191</v>
      </c>
      <c r="M181" s="40">
        <f t="shared" si="29"/>
        <v>884</v>
      </c>
      <c r="N181" s="46">
        <v>301</v>
      </c>
      <c r="O181" s="46">
        <v>36</v>
      </c>
      <c r="P181" s="46">
        <v>394</v>
      </c>
      <c r="Q181" s="46">
        <v>153</v>
      </c>
      <c r="R181" s="31" t="s">
        <v>21</v>
      </c>
      <c r="S181" s="51">
        <f t="shared" si="30"/>
        <v>832</v>
      </c>
      <c r="T181" s="49">
        <v>89</v>
      </c>
      <c r="U181" s="49">
        <v>108</v>
      </c>
      <c r="V181" s="50">
        <v>404</v>
      </c>
      <c r="W181" s="50">
        <v>35</v>
      </c>
      <c r="X181" s="50">
        <v>196</v>
      </c>
    </row>
    <row r="182" spans="1:24" s="2" customFormat="1">
      <c r="A182" s="672" t="s">
        <v>291</v>
      </c>
      <c r="B182" s="35" t="s">
        <v>291</v>
      </c>
      <c r="C182" s="37" t="s">
        <v>292</v>
      </c>
      <c r="D182" s="38">
        <f>SUM(D184:D192)</f>
        <v>16563</v>
      </c>
      <c r="E182" s="38">
        <f t="shared" si="26"/>
        <v>13027</v>
      </c>
      <c r="F182" s="38">
        <f t="shared" si="27"/>
        <v>3536</v>
      </c>
      <c r="G182" s="39"/>
      <c r="H182" s="38">
        <f t="shared" ref="H182:X182" si="35">SUM(H184:H192)</f>
        <v>1740</v>
      </c>
      <c r="I182" s="38">
        <f t="shared" si="35"/>
        <v>1549</v>
      </c>
      <c r="J182" s="38">
        <f t="shared" si="35"/>
        <v>191</v>
      </c>
      <c r="K182" s="38"/>
      <c r="L182" s="39"/>
      <c r="M182" s="38">
        <f t="shared" si="35"/>
        <v>9498</v>
      </c>
      <c r="N182" s="38">
        <f t="shared" si="35"/>
        <v>2771</v>
      </c>
      <c r="O182" s="38">
        <f t="shared" si="35"/>
        <v>381</v>
      </c>
      <c r="P182" s="38">
        <f t="shared" si="35"/>
        <v>4818</v>
      </c>
      <c r="Q182" s="38">
        <f t="shared" si="35"/>
        <v>1528</v>
      </c>
      <c r="R182" s="39"/>
      <c r="S182" s="38">
        <f t="shared" si="35"/>
        <v>5325</v>
      </c>
      <c r="T182" s="38">
        <f t="shared" si="35"/>
        <v>486</v>
      </c>
      <c r="U182" s="38">
        <f t="shared" si="35"/>
        <v>907</v>
      </c>
      <c r="V182" s="38">
        <f t="shared" si="35"/>
        <v>2779</v>
      </c>
      <c r="W182" s="38">
        <f t="shared" si="35"/>
        <v>234</v>
      </c>
      <c r="X182" s="38">
        <f t="shared" si="35"/>
        <v>919</v>
      </c>
    </row>
    <row r="183" spans="1:24" s="2" customFormat="1">
      <c r="A183" s="673"/>
      <c r="B183" s="35" t="s">
        <v>358</v>
      </c>
      <c r="C183" s="37"/>
      <c r="D183" s="36">
        <f>SUM(D184:D188)</f>
        <v>5371</v>
      </c>
      <c r="E183" s="36">
        <f t="shared" si="26"/>
        <v>5234</v>
      </c>
      <c r="F183" s="36">
        <f t="shared" si="27"/>
        <v>137</v>
      </c>
      <c r="G183" s="41"/>
      <c r="H183" s="36">
        <f t="shared" ref="H183:X183" si="36">SUM(H184:H188)</f>
        <v>1740</v>
      </c>
      <c r="I183" s="36">
        <f t="shared" si="36"/>
        <v>1549</v>
      </c>
      <c r="J183" s="36">
        <f t="shared" si="36"/>
        <v>191</v>
      </c>
      <c r="K183" s="36"/>
      <c r="L183" s="41"/>
      <c r="M183" s="36">
        <f t="shared" si="36"/>
        <v>3090</v>
      </c>
      <c r="N183" s="36">
        <f t="shared" si="36"/>
        <v>1044</v>
      </c>
      <c r="O183" s="36"/>
      <c r="P183" s="36">
        <f t="shared" si="36"/>
        <v>2046</v>
      </c>
      <c r="Q183" s="36"/>
      <c r="R183" s="41"/>
      <c r="S183" s="36">
        <f t="shared" si="36"/>
        <v>541</v>
      </c>
      <c r="T183" s="36">
        <f t="shared" si="36"/>
        <v>58</v>
      </c>
      <c r="U183" s="36">
        <f t="shared" si="36"/>
        <v>67</v>
      </c>
      <c r="V183" s="36">
        <f t="shared" si="36"/>
        <v>310</v>
      </c>
      <c r="W183" s="36">
        <f t="shared" si="36"/>
        <v>12</v>
      </c>
      <c r="X183" s="36">
        <f t="shared" si="36"/>
        <v>94</v>
      </c>
    </row>
    <row r="184" spans="1:24" ht="27">
      <c r="A184" s="673"/>
      <c r="B184" s="28" t="s">
        <v>293</v>
      </c>
      <c r="C184" s="14" t="s">
        <v>566</v>
      </c>
      <c r="D184" s="36">
        <v>1218</v>
      </c>
      <c r="E184" s="36">
        <f t="shared" si="26"/>
        <v>1218</v>
      </c>
      <c r="F184" s="36"/>
      <c r="G184" s="12" t="s">
        <v>61</v>
      </c>
      <c r="H184" s="38">
        <f>I184+J184+K184</f>
        <v>1218</v>
      </c>
      <c r="I184" s="44">
        <v>1121</v>
      </c>
      <c r="J184" s="44">
        <v>97</v>
      </c>
      <c r="K184" s="44"/>
      <c r="L184" s="26"/>
      <c r="M184" s="45"/>
      <c r="N184" s="46"/>
      <c r="O184" s="46"/>
      <c r="P184" s="46"/>
      <c r="Q184" s="46"/>
      <c r="R184" s="31"/>
      <c r="S184" s="45"/>
      <c r="T184" s="46"/>
      <c r="U184" s="46"/>
      <c r="V184" s="46"/>
      <c r="W184" s="46"/>
      <c r="X184" s="46"/>
    </row>
    <row r="185" spans="1:24" ht="27">
      <c r="A185" s="673"/>
      <c r="B185" s="28" t="s">
        <v>293</v>
      </c>
      <c r="C185" s="14" t="s">
        <v>567</v>
      </c>
      <c r="D185" s="36">
        <v>522</v>
      </c>
      <c r="E185" s="36">
        <f t="shared" si="26"/>
        <v>522</v>
      </c>
      <c r="F185" s="36"/>
      <c r="G185" s="12" t="s">
        <v>61</v>
      </c>
      <c r="H185" s="38">
        <f>I185+J185+K185</f>
        <v>522</v>
      </c>
      <c r="I185" s="44">
        <v>428</v>
      </c>
      <c r="J185" s="44">
        <v>94</v>
      </c>
      <c r="K185" s="44"/>
      <c r="L185" s="26"/>
      <c r="M185" s="45"/>
      <c r="N185" s="46"/>
      <c r="O185" s="46"/>
      <c r="P185" s="46"/>
      <c r="Q185" s="46"/>
      <c r="R185" s="31"/>
      <c r="S185" s="45"/>
      <c r="T185" s="46"/>
      <c r="U185" s="46"/>
      <c r="V185" s="46"/>
      <c r="W185" s="46"/>
      <c r="X185" s="46"/>
    </row>
    <row r="186" spans="1:24" ht="27">
      <c r="A186" s="673"/>
      <c r="B186" s="14" t="s">
        <v>293</v>
      </c>
      <c r="C186" s="14"/>
      <c r="D186" s="36">
        <v>3277</v>
      </c>
      <c r="E186" s="36">
        <f t="shared" si="26"/>
        <v>3245</v>
      </c>
      <c r="F186" s="36">
        <f t="shared" si="27"/>
        <v>32</v>
      </c>
      <c r="G186" s="12"/>
      <c r="H186" s="40"/>
      <c r="I186" s="47"/>
      <c r="J186" s="47"/>
      <c r="K186" s="47"/>
      <c r="L186" s="14" t="s">
        <v>1191</v>
      </c>
      <c r="M186" s="40">
        <f t="shared" si="29"/>
        <v>3090</v>
      </c>
      <c r="N186" s="46">
        <v>1044</v>
      </c>
      <c r="O186" s="46"/>
      <c r="P186" s="46">
        <v>2046</v>
      </c>
      <c r="Q186" s="46"/>
      <c r="R186" s="31" t="s">
        <v>21</v>
      </c>
      <c r="S186" s="51">
        <f t="shared" si="30"/>
        <v>187</v>
      </c>
      <c r="T186" s="49">
        <v>26</v>
      </c>
      <c r="U186" s="49">
        <v>6</v>
      </c>
      <c r="V186" s="50">
        <v>111</v>
      </c>
      <c r="W186" s="50"/>
      <c r="X186" s="50">
        <v>44</v>
      </c>
    </row>
    <row r="187" spans="1:24" ht="27">
      <c r="A187" s="673"/>
      <c r="B187" s="14" t="s">
        <v>294</v>
      </c>
      <c r="C187" s="14"/>
      <c r="D187" s="36">
        <v>31</v>
      </c>
      <c r="E187" s="36">
        <f t="shared" si="26"/>
        <v>26</v>
      </c>
      <c r="F187" s="36">
        <f t="shared" si="27"/>
        <v>5</v>
      </c>
      <c r="G187" s="12"/>
      <c r="H187" s="40"/>
      <c r="I187" s="47"/>
      <c r="J187" s="47"/>
      <c r="K187" s="47"/>
      <c r="L187" s="14"/>
      <c r="M187" s="40"/>
      <c r="N187" s="47"/>
      <c r="O187" s="47"/>
      <c r="P187" s="47"/>
      <c r="Q187" s="47"/>
      <c r="R187" s="14" t="s">
        <v>21</v>
      </c>
      <c r="S187" s="51">
        <f t="shared" si="30"/>
        <v>31</v>
      </c>
      <c r="T187" s="49">
        <v>4</v>
      </c>
      <c r="U187" s="49">
        <v>1</v>
      </c>
      <c r="V187" s="50">
        <v>21</v>
      </c>
      <c r="W187" s="50"/>
      <c r="X187" s="50">
        <v>5</v>
      </c>
    </row>
    <row r="188" spans="1:24" ht="27">
      <c r="A188" s="673"/>
      <c r="B188" s="14" t="s">
        <v>295</v>
      </c>
      <c r="C188" s="14"/>
      <c r="D188" s="36">
        <v>323</v>
      </c>
      <c r="E188" s="36">
        <f t="shared" si="26"/>
        <v>223</v>
      </c>
      <c r="F188" s="36">
        <f t="shared" si="27"/>
        <v>100</v>
      </c>
      <c r="G188" s="12"/>
      <c r="H188" s="40"/>
      <c r="I188" s="47"/>
      <c r="J188" s="47"/>
      <c r="K188" s="47"/>
      <c r="L188" s="14"/>
      <c r="M188" s="40"/>
      <c r="N188" s="47"/>
      <c r="O188" s="47"/>
      <c r="P188" s="47"/>
      <c r="Q188" s="47"/>
      <c r="R188" s="14" t="s">
        <v>21</v>
      </c>
      <c r="S188" s="51">
        <f t="shared" si="30"/>
        <v>323</v>
      </c>
      <c r="T188" s="49">
        <v>28</v>
      </c>
      <c r="U188" s="49">
        <v>60</v>
      </c>
      <c r="V188" s="50">
        <v>178</v>
      </c>
      <c r="W188" s="50">
        <v>12</v>
      </c>
      <c r="X188" s="50">
        <v>45</v>
      </c>
    </row>
    <row r="189" spans="1:24" ht="27">
      <c r="A189" s="673"/>
      <c r="B189" s="14" t="s">
        <v>296</v>
      </c>
      <c r="C189" s="14"/>
      <c r="D189" s="36">
        <v>2813</v>
      </c>
      <c r="E189" s="36">
        <f t="shared" si="26"/>
        <v>1656</v>
      </c>
      <c r="F189" s="36">
        <f t="shared" si="27"/>
        <v>1157</v>
      </c>
      <c r="G189" s="12"/>
      <c r="H189" s="40"/>
      <c r="I189" s="47"/>
      <c r="J189" s="47"/>
      <c r="K189" s="47"/>
      <c r="L189" s="14" t="s">
        <v>1191</v>
      </c>
      <c r="M189" s="40">
        <f t="shared" si="29"/>
        <v>1429</v>
      </c>
      <c r="N189" s="46">
        <v>374</v>
      </c>
      <c r="O189" s="46">
        <v>160</v>
      </c>
      <c r="P189" s="46">
        <v>502</v>
      </c>
      <c r="Q189" s="46">
        <v>393</v>
      </c>
      <c r="R189" s="31" t="s">
        <v>21</v>
      </c>
      <c r="S189" s="51">
        <f t="shared" si="30"/>
        <v>1384</v>
      </c>
      <c r="T189" s="49">
        <v>150</v>
      </c>
      <c r="U189" s="49">
        <v>334</v>
      </c>
      <c r="V189" s="50">
        <v>541</v>
      </c>
      <c r="W189" s="50">
        <v>120</v>
      </c>
      <c r="X189" s="50">
        <v>239</v>
      </c>
    </row>
    <row r="190" spans="1:24" ht="27">
      <c r="A190" s="673"/>
      <c r="B190" s="14" t="s">
        <v>297</v>
      </c>
      <c r="C190" s="14"/>
      <c r="D190" s="36">
        <v>2676</v>
      </c>
      <c r="E190" s="36">
        <f t="shared" si="26"/>
        <v>1836</v>
      </c>
      <c r="F190" s="36">
        <f t="shared" si="27"/>
        <v>840</v>
      </c>
      <c r="G190" s="12"/>
      <c r="H190" s="40"/>
      <c r="I190" s="47"/>
      <c r="J190" s="47"/>
      <c r="K190" s="47"/>
      <c r="L190" s="14" t="s">
        <v>1191</v>
      </c>
      <c r="M190" s="40">
        <f t="shared" si="29"/>
        <v>2198</v>
      </c>
      <c r="N190" s="46">
        <v>559</v>
      </c>
      <c r="O190" s="46">
        <v>126</v>
      </c>
      <c r="P190" s="46">
        <v>908</v>
      </c>
      <c r="Q190" s="46">
        <v>605</v>
      </c>
      <c r="R190" s="31" t="s">
        <v>21</v>
      </c>
      <c r="S190" s="51">
        <f t="shared" si="30"/>
        <v>478</v>
      </c>
      <c r="T190" s="49">
        <v>24</v>
      </c>
      <c r="U190" s="49">
        <v>77</v>
      </c>
      <c r="V190" s="50">
        <v>320</v>
      </c>
      <c r="W190" s="50">
        <v>8</v>
      </c>
      <c r="X190" s="50">
        <v>49</v>
      </c>
    </row>
    <row r="191" spans="1:24" ht="27">
      <c r="A191" s="673"/>
      <c r="B191" s="14" t="s">
        <v>298</v>
      </c>
      <c r="C191" s="14"/>
      <c r="D191" s="36">
        <v>2073</v>
      </c>
      <c r="E191" s="36">
        <f t="shared" si="26"/>
        <v>1539</v>
      </c>
      <c r="F191" s="36">
        <f t="shared" si="27"/>
        <v>534</v>
      </c>
      <c r="G191" s="12"/>
      <c r="H191" s="40"/>
      <c r="I191" s="47"/>
      <c r="J191" s="47"/>
      <c r="K191" s="47"/>
      <c r="L191" s="14" t="s">
        <v>1191</v>
      </c>
      <c r="M191" s="40">
        <f t="shared" si="29"/>
        <v>883</v>
      </c>
      <c r="N191" s="46">
        <v>125</v>
      </c>
      <c r="O191" s="46">
        <v>15</v>
      </c>
      <c r="P191" s="46">
        <v>535</v>
      </c>
      <c r="Q191" s="46">
        <v>208</v>
      </c>
      <c r="R191" s="31" t="s">
        <v>21</v>
      </c>
      <c r="S191" s="51">
        <f t="shared" si="30"/>
        <v>1190</v>
      </c>
      <c r="T191" s="49">
        <v>95</v>
      </c>
      <c r="U191" s="49">
        <v>181</v>
      </c>
      <c r="V191" s="50">
        <v>678</v>
      </c>
      <c r="W191" s="50">
        <v>35</v>
      </c>
      <c r="X191" s="50">
        <v>201</v>
      </c>
    </row>
    <row r="192" spans="1:24" ht="27">
      <c r="A192" s="674"/>
      <c r="B192" s="14" t="s">
        <v>299</v>
      </c>
      <c r="C192" s="14"/>
      <c r="D192" s="36">
        <v>3630</v>
      </c>
      <c r="E192" s="36">
        <f t="shared" si="26"/>
        <v>2762</v>
      </c>
      <c r="F192" s="36">
        <f t="shared" si="27"/>
        <v>868</v>
      </c>
      <c r="G192" s="12"/>
      <c r="H192" s="40"/>
      <c r="I192" s="47"/>
      <c r="J192" s="47"/>
      <c r="K192" s="47"/>
      <c r="L192" s="14" t="s">
        <v>1191</v>
      </c>
      <c r="M192" s="40">
        <f t="shared" si="29"/>
        <v>1898</v>
      </c>
      <c r="N192" s="46">
        <v>669</v>
      </c>
      <c r="O192" s="46">
        <v>80</v>
      </c>
      <c r="P192" s="46">
        <v>827</v>
      </c>
      <c r="Q192" s="46">
        <v>322</v>
      </c>
      <c r="R192" s="31" t="s">
        <v>21</v>
      </c>
      <c r="S192" s="51">
        <f t="shared" si="30"/>
        <v>1732</v>
      </c>
      <c r="T192" s="49">
        <v>159</v>
      </c>
      <c r="U192" s="49">
        <v>248</v>
      </c>
      <c r="V192" s="50">
        <v>930</v>
      </c>
      <c r="W192" s="50">
        <v>59</v>
      </c>
      <c r="X192" s="50">
        <v>336</v>
      </c>
    </row>
    <row r="193" spans="1:24" s="2" customFormat="1">
      <c r="A193" s="672" t="s">
        <v>300</v>
      </c>
      <c r="B193" s="35" t="s">
        <v>300</v>
      </c>
      <c r="C193" s="37" t="s">
        <v>301</v>
      </c>
      <c r="D193" s="38">
        <f>SUM(D195:D210)</f>
        <v>18788</v>
      </c>
      <c r="E193" s="38">
        <f t="shared" si="26"/>
        <v>14051</v>
      </c>
      <c r="F193" s="38">
        <f t="shared" si="27"/>
        <v>4737</v>
      </c>
      <c r="G193" s="39"/>
      <c r="H193" s="38">
        <f t="shared" ref="H193:X193" si="37">SUM(H195:H210)</f>
        <v>745</v>
      </c>
      <c r="I193" s="38">
        <f t="shared" si="37"/>
        <v>622</v>
      </c>
      <c r="J193" s="38">
        <f t="shared" si="37"/>
        <v>123</v>
      </c>
      <c r="K193" s="38"/>
      <c r="L193" s="39"/>
      <c r="M193" s="38">
        <f t="shared" si="37"/>
        <v>11821</v>
      </c>
      <c r="N193" s="38">
        <f t="shared" si="37"/>
        <v>3843</v>
      </c>
      <c r="O193" s="38">
        <f t="shared" si="37"/>
        <v>618</v>
      </c>
      <c r="P193" s="38">
        <f t="shared" si="37"/>
        <v>5272</v>
      </c>
      <c r="Q193" s="38">
        <f t="shared" si="37"/>
        <v>2088</v>
      </c>
      <c r="R193" s="39"/>
      <c r="S193" s="38">
        <f t="shared" si="37"/>
        <v>6222</v>
      </c>
      <c r="T193" s="38">
        <f t="shared" si="37"/>
        <v>618</v>
      </c>
      <c r="U193" s="38">
        <f t="shared" si="37"/>
        <v>1094</v>
      </c>
      <c r="V193" s="38">
        <f t="shared" si="37"/>
        <v>3033</v>
      </c>
      <c r="W193" s="38">
        <f t="shared" si="37"/>
        <v>319</v>
      </c>
      <c r="X193" s="38">
        <f t="shared" si="37"/>
        <v>1158</v>
      </c>
    </row>
    <row r="194" spans="1:24" s="2" customFormat="1">
      <c r="A194" s="673"/>
      <c r="B194" s="35" t="s">
        <v>359</v>
      </c>
      <c r="C194" s="43"/>
      <c r="D194" s="36">
        <f>SUM(D195:D198)</f>
        <v>4118</v>
      </c>
      <c r="E194" s="36">
        <f t="shared" si="26"/>
        <v>3715</v>
      </c>
      <c r="F194" s="36">
        <f t="shared" si="27"/>
        <v>403</v>
      </c>
      <c r="G194" s="41"/>
      <c r="H194" s="36">
        <f t="shared" ref="H194:X194" si="38">SUM(H195:H198)</f>
        <v>745</v>
      </c>
      <c r="I194" s="36">
        <f t="shared" si="38"/>
        <v>622</v>
      </c>
      <c r="J194" s="36">
        <f t="shared" si="38"/>
        <v>123</v>
      </c>
      <c r="K194" s="36"/>
      <c r="L194" s="41"/>
      <c r="M194" s="36">
        <f t="shared" si="38"/>
        <v>2455</v>
      </c>
      <c r="N194" s="36">
        <f t="shared" si="38"/>
        <v>909</v>
      </c>
      <c r="O194" s="36">
        <f t="shared" si="38"/>
        <v>42</v>
      </c>
      <c r="P194" s="36">
        <f t="shared" si="38"/>
        <v>1367</v>
      </c>
      <c r="Q194" s="36">
        <f t="shared" si="38"/>
        <v>137</v>
      </c>
      <c r="R194" s="41"/>
      <c r="S194" s="36">
        <f t="shared" si="38"/>
        <v>918</v>
      </c>
      <c r="T194" s="36">
        <f t="shared" si="38"/>
        <v>61</v>
      </c>
      <c r="U194" s="36">
        <f t="shared" si="38"/>
        <v>145</v>
      </c>
      <c r="V194" s="36">
        <f t="shared" si="38"/>
        <v>591</v>
      </c>
      <c r="W194" s="36">
        <f t="shared" si="38"/>
        <v>18</v>
      </c>
      <c r="X194" s="36">
        <f t="shared" si="38"/>
        <v>103</v>
      </c>
    </row>
    <row r="195" spans="1:24" ht="27">
      <c r="A195" s="673"/>
      <c r="B195" s="28" t="s">
        <v>302</v>
      </c>
      <c r="C195" s="14" t="s">
        <v>569</v>
      </c>
      <c r="D195" s="36">
        <v>599</v>
      </c>
      <c r="E195" s="36">
        <f t="shared" si="26"/>
        <v>599</v>
      </c>
      <c r="F195" s="36"/>
      <c r="G195" s="12" t="s">
        <v>61</v>
      </c>
      <c r="H195" s="38">
        <f>I195+J195+K195</f>
        <v>599</v>
      </c>
      <c r="I195" s="44">
        <v>476</v>
      </c>
      <c r="J195" s="44">
        <v>123</v>
      </c>
      <c r="K195" s="44"/>
      <c r="L195" s="26"/>
      <c r="M195" s="45"/>
      <c r="N195" s="46"/>
      <c r="O195" s="46"/>
      <c r="P195" s="46"/>
      <c r="Q195" s="46"/>
      <c r="R195" s="31"/>
      <c r="S195" s="45"/>
      <c r="T195" s="46"/>
      <c r="U195" s="46"/>
      <c r="V195" s="46"/>
      <c r="W195" s="46"/>
      <c r="X195" s="46"/>
    </row>
    <row r="196" spans="1:24" ht="27">
      <c r="A196" s="673"/>
      <c r="B196" s="28" t="s">
        <v>302</v>
      </c>
      <c r="C196" s="14" t="s">
        <v>570</v>
      </c>
      <c r="D196" s="36">
        <v>146</v>
      </c>
      <c r="E196" s="36">
        <f t="shared" si="26"/>
        <v>146</v>
      </c>
      <c r="F196" s="36"/>
      <c r="G196" s="12" t="s">
        <v>23</v>
      </c>
      <c r="H196" s="38">
        <f>I196+J196+K196</f>
        <v>146</v>
      </c>
      <c r="I196" s="44">
        <v>146</v>
      </c>
      <c r="J196" s="44"/>
      <c r="K196" s="44"/>
      <c r="L196" s="26"/>
      <c r="M196" s="45"/>
      <c r="N196" s="46"/>
      <c r="O196" s="46"/>
      <c r="P196" s="46"/>
      <c r="Q196" s="46"/>
      <c r="R196" s="31"/>
      <c r="S196" s="45"/>
      <c r="T196" s="46"/>
      <c r="U196" s="46"/>
      <c r="V196" s="46"/>
      <c r="W196" s="46"/>
      <c r="X196" s="46"/>
    </row>
    <row r="197" spans="1:24" ht="27">
      <c r="A197" s="673"/>
      <c r="B197" s="14" t="s">
        <v>302</v>
      </c>
      <c r="C197" s="14"/>
      <c r="D197" s="36">
        <v>2339</v>
      </c>
      <c r="E197" s="36">
        <f t="shared" si="26"/>
        <v>2288</v>
      </c>
      <c r="F197" s="36">
        <f t="shared" si="27"/>
        <v>51</v>
      </c>
      <c r="G197" s="12"/>
      <c r="H197" s="40"/>
      <c r="I197" s="47"/>
      <c r="J197" s="47"/>
      <c r="K197" s="47"/>
      <c r="L197" s="14" t="s">
        <v>1191</v>
      </c>
      <c r="M197" s="40">
        <f t="shared" si="29"/>
        <v>1905</v>
      </c>
      <c r="N197" s="46">
        <v>771</v>
      </c>
      <c r="O197" s="46"/>
      <c r="P197" s="46">
        <v>1134</v>
      </c>
      <c r="Q197" s="46"/>
      <c r="R197" s="31" t="s">
        <v>21</v>
      </c>
      <c r="S197" s="51">
        <f t="shared" si="30"/>
        <v>434</v>
      </c>
      <c r="T197" s="49">
        <v>33</v>
      </c>
      <c r="U197" s="49">
        <v>18</v>
      </c>
      <c r="V197" s="50">
        <v>325</v>
      </c>
      <c r="W197" s="50"/>
      <c r="X197" s="50">
        <v>58</v>
      </c>
    </row>
    <row r="198" spans="1:24" ht="27">
      <c r="A198" s="673"/>
      <c r="B198" s="14" t="s">
        <v>303</v>
      </c>
      <c r="C198" s="14"/>
      <c r="D198" s="36">
        <v>1034</v>
      </c>
      <c r="E198" s="36">
        <f t="shared" si="26"/>
        <v>682</v>
      </c>
      <c r="F198" s="36">
        <f t="shared" si="27"/>
        <v>352</v>
      </c>
      <c r="G198" s="12"/>
      <c r="H198" s="40"/>
      <c r="I198" s="47"/>
      <c r="J198" s="47"/>
      <c r="K198" s="47"/>
      <c r="L198" s="14" t="s">
        <v>1191</v>
      </c>
      <c r="M198" s="40">
        <f t="shared" si="29"/>
        <v>550</v>
      </c>
      <c r="N198" s="46">
        <v>138</v>
      </c>
      <c r="O198" s="46">
        <v>42</v>
      </c>
      <c r="P198" s="46">
        <v>233</v>
      </c>
      <c r="Q198" s="46">
        <v>137</v>
      </c>
      <c r="R198" s="31" t="s">
        <v>21</v>
      </c>
      <c r="S198" s="51">
        <f t="shared" si="30"/>
        <v>484</v>
      </c>
      <c r="T198" s="49">
        <v>28</v>
      </c>
      <c r="U198" s="49">
        <v>127</v>
      </c>
      <c r="V198" s="50">
        <v>266</v>
      </c>
      <c r="W198" s="50">
        <v>18</v>
      </c>
      <c r="X198" s="50">
        <v>45</v>
      </c>
    </row>
    <row r="199" spans="1:24" ht="27">
      <c r="A199" s="673"/>
      <c r="B199" s="14" t="s">
        <v>304</v>
      </c>
      <c r="C199" s="14"/>
      <c r="D199" s="36">
        <v>1791</v>
      </c>
      <c r="E199" s="36">
        <f t="shared" si="26"/>
        <v>1358</v>
      </c>
      <c r="F199" s="36">
        <f t="shared" si="27"/>
        <v>433</v>
      </c>
      <c r="G199" s="12"/>
      <c r="H199" s="40"/>
      <c r="I199" s="47"/>
      <c r="J199" s="47"/>
      <c r="K199" s="47"/>
      <c r="L199" s="14" t="s">
        <v>1191</v>
      </c>
      <c r="M199" s="40">
        <f t="shared" si="29"/>
        <v>1027</v>
      </c>
      <c r="N199" s="46">
        <v>349</v>
      </c>
      <c r="O199" s="46">
        <v>42</v>
      </c>
      <c r="P199" s="46">
        <v>459</v>
      </c>
      <c r="Q199" s="46">
        <v>177</v>
      </c>
      <c r="R199" s="31" t="s">
        <v>21</v>
      </c>
      <c r="S199" s="51">
        <f t="shared" si="30"/>
        <v>764</v>
      </c>
      <c r="T199" s="49">
        <v>83</v>
      </c>
      <c r="U199" s="49">
        <v>98</v>
      </c>
      <c r="V199" s="50">
        <v>368</v>
      </c>
      <c r="W199" s="50">
        <v>33</v>
      </c>
      <c r="X199" s="50">
        <v>182</v>
      </c>
    </row>
    <row r="200" spans="1:24" ht="27">
      <c r="A200" s="673"/>
      <c r="B200" s="14" t="s">
        <v>305</v>
      </c>
      <c r="C200" s="14"/>
      <c r="D200" s="36">
        <v>761</v>
      </c>
      <c r="E200" s="36">
        <f t="shared" ref="E200:E223" si="39">I200+J200+N200+P200+V200+X200</f>
        <v>445</v>
      </c>
      <c r="F200" s="36">
        <f t="shared" ref="F200:F223" si="40">K200+O200+Q200+T200+U200+W200</f>
        <v>316</v>
      </c>
      <c r="G200" s="12"/>
      <c r="H200" s="40"/>
      <c r="I200" s="47"/>
      <c r="J200" s="47"/>
      <c r="K200" s="47"/>
      <c r="L200" s="14" t="s">
        <v>1191</v>
      </c>
      <c r="M200" s="40">
        <f t="shared" si="29"/>
        <v>289</v>
      </c>
      <c r="N200" s="46">
        <v>85</v>
      </c>
      <c r="O200" s="46">
        <v>36</v>
      </c>
      <c r="P200" s="46">
        <v>94</v>
      </c>
      <c r="Q200" s="46">
        <v>74</v>
      </c>
      <c r="R200" s="31" t="s">
        <v>21</v>
      </c>
      <c r="S200" s="51">
        <f t="shared" si="30"/>
        <v>472</v>
      </c>
      <c r="T200" s="49">
        <v>49</v>
      </c>
      <c r="U200" s="49">
        <v>119</v>
      </c>
      <c r="V200" s="50">
        <v>192</v>
      </c>
      <c r="W200" s="50">
        <v>38</v>
      </c>
      <c r="X200" s="50">
        <v>74</v>
      </c>
    </row>
    <row r="201" spans="1:24" ht="27">
      <c r="A201" s="673"/>
      <c r="B201" s="14" t="s">
        <v>306</v>
      </c>
      <c r="C201" s="14"/>
      <c r="D201" s="36">
        <v>2482</v>
      </c>
      <c r="E201" s="36">
        <f t="shared" si="39"/>
        <v>1482</v>
      </c>
      <c r="F201" s="36">
        <f t="shared" si="40"/>
        <v>1000</v>
      </c>
      <c r="G201" s="12"/>
      <c r="H201" s="40"/>
      <c r="I201" s="47"/>
      <c r="J201" s="47"/>
      <c r="K201" s="47"/>
      <c r="L201" s="14" t="s">
        <v>1191</v>
      </c>
      <c r="M201" s="40">
        <f t="shared" si="29"/>
        <v>1591</v>
      </c>
      <c r="N201" s="46">
        <v>427</v>
      </c>
      <c r="O201" s="46">
        <v>182</v>
      </c>
      <c r="P201" s="46">
        <v>550</v>
      </c>
      <c r="Q201" s="46">
        <v>432</v>
      </c>
      <c r="R201" s="31" t="s">
        <v>21</v>
      </c>
      <c r="S201" s="51">
        <f t="shared" si="30"/>
        <v>891</v>
      </c>
      <c r="T201" s="49">
        <v>89</v>
      </c>
      <c r="U201" s="49">
        <v>223</v>
      </c>
      <c r="V201" s="50">
        <v>361</v>
      </c>
      <c r="W201" s="50">
        <v>74</v>
      </c>
      <c r="X201" s="50">
        <v>144</v>
      </c>
    </row>
    <row r="202" spans="1:24" ht="27">
      <c r="A202" s="673"/>
      <c r="B202" s="14" t="s">
        <v>307</v>
      </c>
      <c r="C202" s="14"/>
      <c r="D202" s="36">
        <v>1128</v>
      </c>
      <c r="E202" s="36">
        <f t="shared" si="39"/>
        <v>851</v>
      </c>
      <c r="F202" s="36">
        <f t="shared" si="40"/>
        <v>277</v>
      </c>
      <c r="G202" s="12"/>
      <c r="H202" s="40"/>
      <c r="I202" s="47"/>
      <c r="J202" s="47"/>
      <c r="K202" s="47"/>
      <c r="L202" s="14" t="s">
        <v>1191</v>
      </c>
      <c r="M202" s="40">
        <f t="shared" si="29"/>
        <v>588</v>
      </c>
      <c r="N202" s="46">
        <v>210</v>
      </c>
      <c r="O202" s="46">
        <v>25</v>
      </c>
      <c r="P202" s="46">
        <v>254</v>
      </c>
      <c r="Q202" s="46">
        <v>99</v>
      </c>
      <c r="R202" s="31" t="s">
        <v>21</v>
      </c>
      <c r="S202" s="51">
        <f t="shared" si="30"/>
        <v>540</v>
      </c>
      <c r="T202" s="49">
        <v>59</v>
      </c>
      <c r="U202" s="49">
        <v>71</v>
      </c>
      <c r="V202" s="50">
        <v>265</v>
      </c>
      <c r="W202" s="50">
        <v>23</v>
      </c>
      <c r="X202" s="50">
        <v>122</v>
      </c>
    </row>
    <row r="203" spans="1:24" ht="27">
      <c r="A203" s="673"/>
      <c r="B203" s="14" t="s">
        <v>308</v>
      </c>
      <c r="C203" s="14"/>
      <c r="D203" s="36">
        <v>1041</v>
      </c>
      <c r="E203" s="36">
        <f t="shared" si="39"/>
        <v>791</v>
      </c>
      <c r="F203" s="36">
        <f t="shared" si="40"/>
        <v>250</v>
      </c>
      <c r="G203" s="12"/>
      <c r="H203" s="40"/>
      <c r="I203" s="47"/>
      <c r="J203" s="47"/>
      <c r="K203" s="47"/>
      <c r="L203" s="14" t="s">
        <v>1191</v>
      </c>
      <c r="M203" s="40">
        <f t="shared" ref="M203:M223" si="41">N203+O203+P203+Q203</f>
        <v>607</v>
      </c>
      <c r="N203" s="46">
        <v>228</v>
      </c>
      <c r="O203" s="46">
        <v>27</v>
      </c>
      <c r="P203" s="46">
        <v>253</v>
      </c>
      <c r="Q203" s="46">
        <v>99</v>
      </c>
      <c r="R203" s="31" t="s">
        <v>21</v>
      </c>
      <c r="S203" s="51">
        <f t="shared" ref="S203:S223" si="42">T203+U203+V203+W203+X203</f>
        <v>434</v>
      </c>
      <c r="T203" s="49">
        <v>48</v>
      </c>
      <c r="U203" s="49">
        <v>57</v>
      </c>
      <c r="V203" s="50">
        <v>213</v>
      </c>
      <c r="W203" s="50">
        <v>19</v>
      </c>
      <c r="X203" s="50">
        <v>97</v>
      </c>
    </row>
    <row r="204" spans="1:24" ht="27">
      <c r="A204" s="673"/>
      <c r="B204" s="14" t="s">
        <v>309</v>
      </c>
      <c r="C204" s="14"/>
      <c r="D204" s="36">
        <v>2266</v>
      </c>
      <c r="E204" s="36">
        <f t="shared" si="39"/>
        <v>1761</v>
      </c>
      <c r="F204" s="36">
        <f t="shared" si="40"/>
        <v>505</v>
      </c>
      <c r="G204" s="12"/>
      <c r="H204" s="40"/>
      <c r="I204" s="47"/>
      <c r="J204" s="47"/>
      <c r="K204" s="47"/>
      <c r="L204" s="14" t="s">
        <v>1191</v>
      </c>
      <c r="M204" s="40">
        <f t="shared" si="41"/>
        <v>1950</v>
      </c>
      <c r="N204" s="46">
        <v>655</v>
      </c>
      <c r="O204" s="46">
        <v>78</v>
      </c>
      <c r="P204" s="46">
        <v>876</v>
      </c>
      <c r="Q204" s="46">
        <v>341</v>
      </c>
      <c r="R204" s="31" t="s">
        <v>21</v>
      </c>
      <c r="S204" s="51">
        <f t="shared" si="42"/>
        <v>316</v>
      </c>
      <c r="T204" s="49">
        <v>30</v>
      </c>
      <c r="U204" s="49">
        <v>45</v>
      </c>
      <c r="V204" s="50">
        <v>168</v>
      </c>
      <c r="W204" s="50">
        <v>11</v>
      </c>
      <c r="X204" s="50">
        <v>62</v>
      </c>
    </row>
    <row r="205" spans="1:24" ht="27">
      <c r="A205" s="673"/>
      <c r="B205" s="14" t="s">
        <v>310</v>
      </c>
      <c r="C205" s="14"/>
      <c r="D205" s="36">
        <v>698</v>
      </c>
      <c r="E205" s="36">
        <f t="shared" si="39"/>
        <v>414</v>
      </c>
      <c r="F205" s="36">
        <f t="shared" si="40"/>
        <v>284</v>
      </c>
      <c r="G205" s="12"/>
      <c r="H205" s="40"/>
      <c r="I205" s="47"/>
      <c r="J205" s="47"/>
      <c r="K205" s="47"/>
      <c r="L205" s="14" t="s">
        <v>1191</v>
      </c>
      <c r="M205" s="40">
        <f t="shared" si="41"/>
        <v>423</v>
      </c>
      <c r="N205" s="46">
        <v>115</v>
      </c>
      <c r="O205" s="46">
        <v>49</v>
      </c>
      <c r="P205" s="46">
        <v>145</v>
      </c>
      <c r="Q205" s="46">
        <v>114</v>
      </c>
      <c r="R205" s="31" t="s">
        <v>21</v>
      </c>
      <c r="S205" s="51">
        <f t="shared" si="42"/>
        <v>275</v>
      </c>
      <c r="T205" s="49">
        <v>30</v>
      </c>
      <c r="U205" s="49">
        <v>67</v>
      </c>
      <c r="V205" s="50">
        <v>109</v>
      </c>
      <c r="W205" s="50">
        <v>24</v>
      </c>
      <c r="X205" s="50">
        <v>45</v>
      </c>
    </row>
    <row r="206" spans="1:24" ht="27">
      <c r="A206" s="673"/>
      <c r="B206" s="14" t="s">
        <v>311</v>
      </c>
      <c r="C206" s="14"/>
      <c r="D206" s="36">
        <v>1000</v>
      </c>
      <c r="E206" s="36">
        <f t="shared" si="39"/>
        <v>589</v>
      </c>
      <c r="F206" s="36">
        <f t="shared" si="40"/>
        <v>411</v>
      </c>
      <c r="G206" s="12"/>
      <c r="H206" s="40"/>
      <c r="I206" s="47"/>
      <c r="J206" s="47"/>
      <c r="K206" s="47"/>
      <c r="L206" s="14" t="s">
        <v>1191</v>
      </c>
      <c r="M206" s="40">
        <f t="shared" si="41"/>
        <v>643</v>
      </c>
      <c r="N206" s="46">
        <v>106</v>
      </c>
      <c r="O206" s="46">
        <v>45</v>
      </c>
      <c r="P206" s="46">
        <v>276</v>
      </c>
      <c r="Q206" s="46">
        <v>216</v>
      </c>
      <c r="R206" s="31" t="s">
        <v>21</v>
      </c>
      <c r="S206" s="51">
        <f t="shared" si="42"/>
        <v>357</v>
      </c>
      <c r="T206" s="49">
        <v>28</v>
      </c>
      <c r="U206" s="49">
        <v>98</v>
      </c>
      <c r="V206" s="50">
        <v>159</v>
      </c>
      <c r="W206" s="50">
        <v>24</v>
      </c>
      <c r="X206" s="50">
        <v>48</v>
      </c>
    </row>
    <row r="207" spans="1:24" ht="27">
      <c r="A207" s="673"/>
      <c r="B207" s="14" t="s">
        <v>312</v>
      </c>
      <c r="C207" s="14"/>
      <c r="D207" s="36">
        <v>125</v>
      </c>
      <c r="E207" s="36">
        <f t="shared" si="39"/>
        <v>72</v>
      </c>
      <c r="F207" s="36">
        <f t="shared" si="40"/>
        <v>53</v>
      </c>
      <c r="G207" s="12"/>
      <c r="H207" s="40"/>
      <c r="I207" s="47"/>
      <c r="J207" s="47"/>
      <c r="K207" s="47"/>
      <c r="L207" s="14" t="s">
        <v>1191</v>
      </c>
      <c r="M207" s="40">
        <f t="shared" si="41"/>
        <v>61</v>
      </c>
      <c r="N207" s="46">
        <v>9</v>
      </c>
      <c r="O207" s="46">
        <v>3</v>
      </c>
      <c r="P207" s="46">
        <v>27</v>
      </c>
      <c r="Q207" s="46">
        <v>22</v>
      </c>
      <c r="R207" s="31" t="s">
        <v>21</v>
      </c>
      <c r="S207" s="51">
        <f t="shared" si="42"/>
        <v>64</v>
      </c>
      <c r="T207" s="49">
        <v>7</v>
      </c>
      <c r="U207" s="49">
        <v>16</v>
      </c>
      <c r="V207" s="50">
        <v>26</v>
      </c>
      <c r="W207" s="50">
        <v>5</v>
      </c>
      <c r="X207" s="50">
        <v>10</v>
      </c>
    </row>
    <row r="208" spans="1:24" ht="27">
      <c r="A208" s="673"/>
      <c r="B208" s="14" t="s">
        <v>313</v>
      </c>
      <c r="C208" s="14"/>
      <c r="D208" s="36">
        <v>1271</v>
      </c>
      <c r="E208" s="36">
        <f t="shared" si="39"/>
        <v>965</v>
      </c>
      <c r="F208" s="36">
        <f t="shared" si="40"/>
        <v>306</v>
      </c>
      <c r="G208" s="12"/>
      <c r="H208" s="40"/>
      <c r="I208" s="47"/>
      <c r="J208" s="47"/>
      <c r="K208" s="47"/>
      <c r="L208" s="14" t="s">
        <v>1191</v>
      </c>
      <c r="M208" s="40">
        <f t="shared" si="41"/>
        <v>773</v>
      </c>
      <c r="N208" s="46">
        <v>263</v>
      </c>
      <c r="O208" s="46">
        <v>31</v>
      </c>
      <c r="P208" s="46">
        <v>345</v>
      </c>
      <c r="Q208" s="46">
        <v>134</v>
      </c>
      <c r="R208" s="31" t="s">
        <v>21</v>
      </c>
      <c r="S208" s="51">
        <f t="shared" si="42"/>
        <v>498</v>
      </c>
      <c r="T208" s="49">
        <v>56</v>
      </c>
      <c r="U208" s="49">
        <v>65</v>
      </c>
      <c r="V208" s="50">
        <v>242</v>
      </c>
      <c r="W208" s="50">
        <v>20</v>
      </c>
      <c r="X208" s="50">
        <v>115</v>
      </c>
    </row>
    <row r="209" spans="1:24" ht="27">
      <c r="A209" s="673"/>
      <c r="B209" s="14" t="s">
        <v>314</v>
      </c>
      <c r="C209" s="14"/>
      <c r="D209" s="36">
        <v>1315</v>
      </c>
      <c r="E209" s="36">
        <f t="shared" si="39"/>
        <v>1013</v>
      </c>
      <c r="F209" s="36">
        <f t="shared" si="40"/>
        <v>302</v>
      </c>
      <c r="G209" s="12"/>
      <c r="H209" s="40"/>
      <c r="I209" s="47"/>
      <c r="J209" s="47"/>
      <c r="K209" s="47"/>
      <c r="L209" s="14" t="s">
        <v>1191</v>
      </c>
      <c r="M209" s="40">
        <f t="shared" si="41"/>
        <v>998</v>
      </c>
      <c r="N209" s="46">
        <v>341</v>
      </c>
      <c r="O209" s="46">
        <v>41</v>
      </c>
      <c r="P209" s="46">
        <v>444</v>
      </c>
      <c r="Q209" s="46">
        <v>172</v>
      </c>
      <c r="R209" s="31" t="s">
        <v>21</v>
      </c>
      <c r="S209" s="51">
        <f t="shared" si="42"/>
        <v>317</v>
      </c>
      <c r="T209" s="49">
        <v>34</v>
      </c>
      <c r="U209" s="49">
        <v>42</v>
      </c>
      <c r="V209" s="50">
        <v>159</v>
      </c>
      <c r="W209" s="50">
        <v>13</v>
      </c>
      <c r="X209" s="50">
        <v>69</v>
      </c>
    </row>
    <row r="210" spans="1:24" ht="27">
      <c r="A210" s="674"/>
      <c r="B210" s="14" t="s">
        <v>315</v>
      </c>
      <c r="C210" s="14"/>
      <c r="D210" s="36">
        <v>792</v>
      </c>
      <c r="E210" s="36">
        <f t="shared" si="39"/>
        <v>595</v>
      </c>
      <c r="F210" s="36">
        <f t="shared" si="40"/>
        <v>197</v>
      </c>
      <c r="G210" s="12"/>
      <c r="H210" s="40"/>
      <c r="I210" s="47"/>
      <c r="J210" s="47"/>
      <c r="K210" s="47"/>
      <c r="L210" s="14" t="s">
        <v>1191</v>
      </c>
      <c r="M210" s="40">
        <f t="shared" si="41"/>
        <v>416</v>
      </c>
      <c r="N210" s="46">
        <v>146</v>
      </c>
      <c r="O210" s="46">
        <v>17</v>
      </c>
      <c r="P210" s="46">
        <v>182</v>
      </c>
      <c r="Q210" s="46">
        <v>71</v>
      </c>
      <c r="R210" s="31" t="s">
        <v>21</v>
      </c>
      <c r="S210" s="51">
        <f t="shared" si="42"/>
        <v>376</v>
      </c>
      <c r="T210" s="49">
        <v>44</v>
      </c>
      <c r="U210" s="49">
        <v>48</v>
      </c>
      <c r="V210" s="50">
        <v>180</v>
      </c>
      <c r="W210" s="50">
        <v>17</v>
      </c>
      <c r="X210" s="50">
        <v>87</v>
      </c>
    </row>
    <row r="211" spans="1:24" s="2" customFormat="1">
      <c r="A211" s="675" t="s">
        <v>316</v>
      </c>
      <c r="B211" s="35" t="s">
        <v>316</v>
      </c>
      <c r="C211" s="37" t="s">
        <v>317</v>
      </c>
      <c r="D211" s="38">
        <f>SUM(D213:D223)</f>
        <v>13846</v>
      </c>
      <c r="E211" s="38">
        <f t="shared" si="39"/>
        <v>11075</v>
      </c>
      <c r="F211" s="38">
        <f t="shared" si="40"/>
        <v>2771</v>
      </c>
      <c r="G211" s="39"/>
      <c r="H211" s="38">
        <f t="shared" ref="H211:X211" si="43">SUM(H213:H223)</f>
        <v>951</v>
      </c>
      <c r="I211" s="38">
        <f t="shared" si="43"/>
        <v>884</v>
      </c>
      <c r="J211" s="38">
        <f t="shared" si="43"/>
        <v>67</v>
      </c>
      <c r="K211" s="38"/>
      <c r="L211" s="39"/>
      <c r="M211" s="38">
        <f t="shared" si="43"/>
        <v>7224</v>
      </c>
      <c r="N211" s="38">
        <f t="shared" si="43"/>
        <v>2582</v>
      </c>
      <c r="O211" s="38">
        <f t="shared" si="43"/>
        <v>224</v>
      </c>
      <c r="P211" s="38">
        <f t="shared" si="43"/>
        <v>3430</v>
      </c>
      <c r="Q211" s="38">
        <f t="shared" si="43"/>
        <v>988</v>
      </c>
      <c r="R211" s="39"/>
      <c r="S211" s="38">
        <f t="shared" si="43"/>
        <v>5671</v>
      </c>
      <c r="T211" s="38">
        <f t="shared" si="43"/>
        <v>673</v>
      </c>
      <c r="U211" s="38">
        <f t="shared" si="43"/>
        <v>661</v>
      </c>
      <c r="V211" s="38">
        <f t="shared" si="43"/>
        <v>2695</v>
      </c>
      <c r="W211" s="38">
        <f t="shared" si="43"/>
        <v>225</v>
      </c>
      <c r="X211" s="38">
        <f t="shared" si="43"/>
        <v>1417</v>
      </c>
    </row>
    <row r="212" spans="1:24" s="2" customFormat="1">
      <c r="A212" s="676"/>
      <c r="B212" s="35" t="s">
        <v>571</v>
      </c>
      <c r="C212" s="43"/>
      <c r="D212" s="36">
        <f>SUM(D213:D215)</f>
        <v>3281</v>
      </c>
      <c r="E212" s="36">
        <f t="shared" si="39"/>
        <v>3206</v>
      </c>
      <c r="F212" s="36">
        <f t="shared" si="40"/>
        <v>75</v>
      </c>
      <c r="G212" s="41"/>
      <c r="H212" s="36">
        <f t="shared" ref="H212:X212" si="44">SUM(H213:H215)</f>
        <v>951</v>
      </c>
      <c r="I212" s="36">
        <f t="shared" si="44"/>
        <v>884</v>
      </c>
      <c r="J212" s="36">
        <f t="shared" si="44"/>
        <v>67</v>
      </c>
      <c r="K212" s="36"/>
      <c r="L212" s="41"/>
      <c r="M212" s="36">
        <f t="shared" si="44"/>
        <v>1869</v>
      </c>
      <c r="N212" s="36">
        <f t="shared" si="44"/>
        <v>801</v>
      </c>
      <c r="O212" s="36"/>
      <c r="P212" s="36">
        <f t="shared" si="44"/>
        <v>1068</v>
      </c>
      <c r="Q212" s="36"/>
      <c r="R212" s="41"/>
      <c r="S212" s="36">
        <f t="shared" si="44"/>
        <v>461</v>
      </c>
      <c r="T212" s="36">
        <f t="shared" si="44"/>
        <v>61</v>
      </c>
      <c r="U212" s="36">
        <f t="shared" si="44"/>
        <v>14</v>
      </c>
      <c r="V212" s="36">
        <f t="shared" si="44"/>
        <v>255</v>
      </c>
      <c r="W212" s="36"/>
      <c r="X212" s="36">
        <f t="shared" si="44"/>
        <v>131</v>
      </c>
    </row>
    <row r="213" spans="1:24" ht="27">
      <c r="A213" s="676"/>
      <c r="B213" s="28" t="s">
        <v>318</v>
      </c>
      <c r="C213" s="14" t="s">
        <v>572</v>
      </c>
      <c r="D213" s="36">
        <v>663</v>
      </c>
      <c r="E213" s="36">
        <f t="shared" si="39"/>
        <v>663</v>
      </c>
      <c r="F213" s="36"/>
      <c r="G213" s="12" t="s">
        <v>61</v>
      </c>
      <c r="H213" s="38">
        <f>I213+J213+K213</f>
        <v>663</v>
      </c>
      <c r="I213" s="44">
        <v>603</v>
      </c>
      <c r="J213" s="44">
        <v>60</v>
      </c>
      <c r="K213" s="44"/>
      <c r="L213" s="26"/>
      <c r="M213" s="45"/>
      <c r="N213" s="46"/>
      <c r="O213" s="46"/>
      <c r="P213" s="46"/>
      <c r="Q213" s="46"/>
      <c r="R213" s="31"/>
      <c r="S213" s="45"/>
      <c r="T213" s="46"/>
      <c r="U213" s="46"/>
      <c r="V213" s="46"/>
      <c r="W213" s="46"/>
      <c r="X213" s="46"/>
    </row>
    <row r="214" spans="1:24" ht="27">
      <c r="A214" s="676"/>
      <c r="B214" s="28" t="s">
        <v>318</v>
      </c>
      <c r="C214" s="14" t="s">
        <v>573</v>
      </c>
      <c r="D214" s="36">
        <v>288</v>
      </c>
      <c r="E214" s="36">
        <f t="shared" si="39"/>
        <v>288</v>
      </c>
      <c r="F214" s="36"/>
      <c r="G214" s="12" t="s">
        <v>23</v>
      </c>
      <c r="H214" s="38">
        <f>I214+J214+K214</f>
        <v>288</v>
      </c>
      <c r="I214" s="44">
        <v>281</v>
      </c>
      <c r="J214" s="44">
        <v>7</v>
      </c>
      <c r="K214" s="44"/>
      <c r="L214" s="26"/>
      <c r="M214" s="45"/>
      <c r="N214" s="46"/>
      <c r="O214" s="46"/>
      <c r="P214" s="46"/>
      <c r="Q214" s="46"/>
      <c r="R214" s="31"/>
      <c r="S214" s="45"/>
      <c r="T214" s="46"/>
      <c r="U214" s="46"/>
      <c r="V214" s="46"/>
      <c r="W214" s="46"/>
      <c r="X214" s="46"/>
    </row>
    <row r="215" spans="1:24" ht="27">
      <c r="A215" s="676"/>
      <c r="B215" s="14" t="s">
        <v>318</v>
      </c>
      <c r="C215" s="14"/>
      <c r="D215" s="36">
        <v>2330</v>
      </c>
      <c r="E215" s="36">
        <f t="shared" si="39"/>
        <v>2255</v>
      </c>
      <c r="F215" s="36">
        <f t="shared" si="40"/>
        <v>75</v>
      </c>
      <c r="G215" s="12"/>
      <c r="H215" s="40"/>
      <c r="I215" s="47"/>
      <c r="J215" s="47"/>
      <c r="K215" s="47"/>
      <c r="L215" s="14" t="s">
        <v>1191</v>
      </c>
      <c r="M215" s="40">
        <f t="shared" si="41"/>
        <v>1869</v>
      </c>
      <c r="N215" s="46">
        <v>801</v>
      </c>
      <c r="O215" s="46"/>
      <c r="P215" s="46">
        <v>1068</v>
      </c>
      <c r="Q215" s="46"/>
      <c r="R215" s="31" t="s">
        <v>21</v>
      </c>
      <c r="S215" s="51">
        <f t="shared" si="42"/>
        <v>461</v>
      </c>
      <c r="T215" s="49">
        <v>61</v>
      </c>
      <c r="U215" s="49">
        <v>14</v>
      </c>
      <c r="V215" s="50">
        <v>255</v>
      </c>
      <c r="W215" s="50"/>
      <c r="X215" s="50">
        <v>131</v>
      </c>
    </row>
    <row r="216" spans="1:24" ht="27">
      <c r="A216" s="676"/>
      <c r="B216" s="14" t="s">
        <v>319</v>
      </c>
      <c r="C216" s="14"/>
      <c r="D216" s="36">
        <v>1345</v>
      </c>
      <c r="E216" s="36">
        <f t="shared" si="39"/>
        <v>1018</v>
      </c>
      <c r="F216" s="36">
        <f t="shared" si="40"/>
        <v>327</v>
      </c>
      <c r="G216" s="12"/>
      <c r="H216" s="40"/>
      <c r="I216" s="47"/>
      <c r="J216" s="47"/>
      <c r="K216" s="47"/>
      <c r="L216" s="14" t="s">
        <v>1191</v>
      </c>
      <c r="M216" s="40">
        <f t="shared" si="41"/>
        <v>803</v>
      </c>
      <c r="N216" s="46">
        <v>247</v>
      </c>
      <c r="O216" s="46">
        <v>29</v>
      </c>
      <c r="P216" s="46">
        <v>379</v>
      </c>
      <c r="Q216" s="46">
        <v>148</v>
      </c>
      <c r="R216" s="31" t="s">
        <v>21</v>
      </c>
      <c r="S216" s="51">
        <f t="shared" si="42"/>
        <v>542</v>
      </c>
      <c r="T216" s="49">
        <v>55</v>
      </c>
      <c r="U216" s="49">
        <v>72</v>
      </c>
      <c r="V216" s="50">
        <v>272</v>
      </c>
      <c r="W216" s="50">
        <v>23</v>
      </c>
      <c r="X216" s="50">
        <v>120</v>
      </c>
    </row>
    <row r="217" spans="1:24" ht="27">
      <c r="A217" s="676"/>
      <c r="B217" s="14" t="s">
        <v>320</v>
      </c>
      <c r="C217" s="14"/>
      <c r="D217" s="36">
        <v>1295</v>
      </c>
      <c r="E217" s="36">
        <f t="shared" si="39"/>
        <v>982</v>
      </c>
      <c r="F217" s="36">
        <f t="shared" si="40"/>
        <v>313</v>
      </c>
      <c r="G217" s="12"/>
      <c r="H217" s="40"/>
      <c r="I217" s="47"/>
      <c r="J217" s="47"/>
      <c r="K217" s="47"/>
      <c r="L217" s="14" t="s">
        <v>1191</v>
      </c>
      <c r="M217" s="40">
        <f t="shared" si="41"/>
        <v>782</v>
      </c>
      <c r="N217" s="46">
        <v>264</v>
      </c>
      <c r="O217" s="46">
        <v>31</v>
      </c>
      <c r="P217" s="46">
        <v>350</v>
      </c>
      <c r="Q217" s="46">
        <v>137</v>
      </c>
      <c r="R217" s="31" t="s">
        <v>21</v>
      </c>
      <c r="S217" s="51">
        <f t="shared" si="42"/>
        <v>513</v>
      </c>
      <c r="T217" s="49">
        <v>59</v>
      </c>
      <c r="U217" s="49">
        <v>65</v>
      </c>
      <c r="V217" s="50">
        <v>246</v>
      </c>
      <c r="W217" s="50">
        <v>21</v>
      </c>
      <c r="X217" s="50">
        <v>122</v>
      </c>
    </row>
    <row r="218" spans="1:24" ht="27">
      <c r="A218" s="676"/>
      <c r="B218" s="14" t="s">
        <v>321</v>
      </c>
      <c r="C218" s="14"/>
      <c r="D218" s="36">
        <v>1462</v>
      </c>
      <c r="E218" s="36">
        <f t="shared" si="39"/>
        <v>1102</v>
      </c>
      <c r="F218" s="36">
        <f t="shared" si="40"/>
        <v>360</v>
      </c>
      <c r="G218" s="12"/>
      <c r="H218" s="40"/>
      <c r="I218" s="47"/>
      <c r="J218" s="47"/>
      <c r="K218" s="47"/>
      <c r="L218" s="14" t="s">
        <v>1191</v>
      </c>
      <c r="M218" s="40">
        <f t="shared" si="41"/>
        <v>784</v>
      </c>
      <c r="N218" s="46">
        <v>280</v>
      </c>
      <c r="O218" s="46">
        <v>33</v>
      </c>
      <c r="P218" s="46">
        <v>339</v>
      </c>
      <c r="Q218" s="46">
        <v>132</v>
      </c>
      <c r="R218" s="31" t="s">
        <v>21</v>
      </c>
      <c r="S218" s="51">
        <f t="shared" si="42"/>
        <v>678</v>
      </c>
      <c r="T218" s="49">
        <v>84</v>
      </c>
      <c r="U218" s="49">
        <v>87</v>
      </c>
      <c r="V218" s="50">
        <v>328</v>
      </c>
      <c r="W218" s="50">
        <v>24</v>
      </c>
      <c r="X218" s="50">
        <v>155</v>
      </c>
    </row>
    <row r="219" spans="1:24" ht="27">
      <c r="A219" s="676"/>
      <c r="B219" s="14" t="s">
        <v>322</v>
      </c>
      <c r="C219" s="14"/>
      <c r="D219" s="36">
        <v>1123</v>
      </c>
      <c r="E219" s="36">
        <f t="shared" si="39"/>
        <v>840</v>
      </c>
      <c r="F219" s="36">
        <f t="shared" si="40"/>
        <v>283</v>
      </c>
      <c r="G219" s="12"/>
      <c r="H219" s="40"/>
      <c r="I219" s="47"/>
      <c r="J219" s="47"/>
      <c r="K219" s="47"/>
      <c r="L219" s="14" t="s">
        <v>1191</v>
      </c>
      <c r="M219" s="40">
        <f t="shared" si="41"/>
        <v>512</v>
      </c>
      <c r="N219" s="46">
        <v>173</v>
      </c>
      <c r="O219" s="46">
        <v>21</v>
      </c>
      <c r="P219" s="46">
        <v>229</v>
      </c>
      <c r="Q219" s="46">
        <v>89</v>
      </c>
      <c r="R219" s="31" t="s">
        <v>21</v>
      </c>
      <c r="S219" s="51">
        <f t="shared" si="42"/>
        <v>611</v>
      </c>
      <c r="T219" s="49">
        <v>70</v>
      </c>
      <c r="U219" s="49">
        <v>73</v>
      </c>
      <c r="V219" s="50">
        <v>274</v>
      </c>
      <c r="W219" s="50">
        <v>30</v>
      </c>
      <c r="X219" s="50">
        <v>164</v>
      </c>
    </row>
    <row r="220" spans="1:24" ht="27">
      <c r="A220" s="676"/>
      <c r="B220" s="14" t="s">
        <v>323</v>
      </c>
      <c r="C220" s="14"/>
      <c r="D220" s="36">
        <v>1109</v>
      </c>
      <c r="E220" s="36">
        <f t="shared" si="39"/>
        <v>825</v>
      </c>
      <c r="F220" s="36">
        <f t="shared" si="40"/>
        <v>284</v>
      </c>
      <c r="G220" s="12"/>
      <c r="H220" s="40"/>
      <c r="I220" s="47"/>
      <c r="J220" s="47"/>
      <c r="K220" s="47"/>
      <c r="L220" s="14" t="s">
        <v>1191</v>
      </c>
      <c r="M220" s="40">
        <f t="shared" si="41"/>
        <v>472</v>
      </c>
      <c r="N220" s="46">
        <v>170</v>
      </c>
      <c r="O220" s="46">
        <v>20</v>
      </c>
      <c r="P220" s="46">
        <v>203</v>
      </c>
      <c r="Q220" s="46">
        <v>79</v>
      </c>
      <c r="R220" s="31" t="s">
        <v>21</v>
      </c>
      <c r="S220" s="51">
        <f t="shared" si="42"/>
        <v>637</v>
      </c>
      <c r="T220" s="49">
        <v>80</v>
      </c>
      <c r="U220" s="49">
        <v>77</v>
      </c>
      <c r="V220" s="50">
        <v>288</v>
      </c>
      <c r="W220" s="50">
        <v>28</v>
      </c>
      <c r="X220" s="50">
        <v>164</v>
      </c>
    </row>
    <row r="221" spans="1:24" ht="27">
      <c r="A221" s="676"/>
      <c r="B221" s="14" t="s">
        <v>324</v>
      </c>
      <c r="C221" s="14"/>
      <c r="D221" s="36">
        <v>415</v>
      </c>
      <c r="E221" s="36">
        <f t="shared" si="39"/>
        <v>303</v>
      </c>
      <c r="F221" s="36">
        <f t="shared" si="40"/>
        <v>112</v>
      </c>
      <c r="G221" s="12"/>
      <c r="H221" s="40"/>
      <c r="I221" s="47"/>
      <c r="J221" s="47"/>
      <c r="K221" s="47"/>
      <c r="L221" s="14" t="s">
        <v>1191</v>
      </c>
      <c r="M221" s="40">
        <f t="shared" si="41"/>
        <v>101</v>
      </c>
      <c r="N221" s="46">
        <v>35</v>
      </c>
      <c r="O221" s="46">
        <v>4</v>
      </c>
      <c r="P221" s="46">
        <v>44</v>
      </c>
      <c r="Q221" s="46">
        <v>18</v>
      </c>
      <c r="R221" s="31" t="s">
        <v>21</v>
      </c>
      <c r="S221" s="51">
        <f t="shared" si="42"/>
        <v>314</v>
      </c>
      <c r="T221" s="49">
        <v>39</v>
      </c>
      <c r="U221" s="49">
        <v>38</v>
      </c>
      <c r="V221" s="50">
        <v>142</v>
      </c>
      <c r="W221" s="50">
        <v>13</v>
      </c>
      <c r="X221" s="50">
        <v>82</v>
      </c>
    </row>
    <row r="222" spans="1:24" ht="27">
      <c r="A222" s="676"/>
      <c r="B222" s="14" t="s">
        <v>325</v>
      </c>
      <c r="C222" s="14"/>
      <c r="D222" s="36">
        <v>1814</v>
      </c>
      <c r="E222" s="36">
        <f t="shared" si="39"/>
        <v>1345</v>
      </c>
      <c r="F222" s="36">
        <f t="shared" si="40"/>
        <v>469</v>
      </c>
      <c r="G222" s="12"/>
      <c r="H222" s="40"/>
      <c r="I222" s="47"/>
      <c r="J222" s="47"/>
      <c r="K222" s="47"/>
      <c r="L222" s="14" t="s">
        <v>1191</v>
      </c>
      <c r="M222" s="40">
        <f t="shared" si="41"/>
        <v>783</v>
      </c>
      <c r="N222" s="46">
        <v>276</v>
      </c>
      <c r="O222" s="46">
        <v>33</v>
      </c>
      <c r="P222" s="46">
        <v>341</v>
      </c>
      <c r="Q222" s="46">
        <v>133</v>
      </c>
      <c r="R222" s="31" t="s">
        <v>21</v>
      </c>
      <c r="S222" s="51">
        <f t="shared" si="42"/>
        <v>1031</v>
      </c>
      <c r="T222" s="49">
        <v>129</v>
      </c>
      <c r="U222" s="49">
        <v>125</v>
      </c>
      <c r="V222" s="50">
        <v>468</v>
      </c>
      <c r="W222" s="50">
        <v>49</v>
      </c>
      <c r="X222" s="50">
        <v>260</v>
      </c>
    </row>
    <row r="223" spans="1:24" ht="27">
      <c r="A223" s="677"/>
      <c r="B223" s="14" t="s">
        <v>326</v>
      </c>
      <c r="C223" s="14"/>
      <c r="D223" s="36">
        <v>2002</v>
      </c>
      <c r="E223" s="36">
        <f t="shared" si="39"/>
        <v>1454</v>
      </c>
      <c r="F223" s="36">
        <f t="shared" si="40"/>
        <v>548</v>
      </c>
      <c r="G223" s="12"/>
      <c r="H223" s="40"/>
      <c r="I223" s="47"/>
      <c r="J223" s="47"/>
      <c r="K223" s="47"/>
      <c r="L223" s="14" t="s">
        <v>1191</v>
      </c>
      <c r="M223" s="40">
        <f t="shared" si="41"/>
        <v>1118</v>
      </c>
      <c r="N223" s="46">
        <v>336</v>
      </c>
      <c r="O223" s="46">
        <v>53</v>
      </c>
      <c r="P223" s="46">
        <v>477</v>
      </c>
      <c r="Q223" s="46">
        <v>252</v>
      </c>
      <c r="R223" s="31" t="s">
        <v>21</v>
      </c>
      <c r="S223" s="51">
        <f t="shared" si="42"/>
        <v>884</v>
      </c>
      <c r="T223" s="49">
        <v>96</v>
      </c>
      <c r="U223" s="49">
        <v>110</v>
      </c>
      <c r="V223" s="50">
        <v>422</v>
      </c>
      <c r="W223" s="50">
        <v>37</v>
      </c>
      <c r="X223" s="50">
        <v>219</v>
      </c>
    </row>
  </sheetData>
  <autoFilter ref="A8:Y223"/>
  <mergeCells count="36">
    <mergeCell ref="A211:A223"/>
    <mergeCell ref="B4:B6"/>
    <mergeCell ref="C4:C6"/>
    <mergeCell ref="G4:G6"/>
    <mergeCell ref="H5:H6"/>
    <mergeCell ref="D4:F5"/>
    <mergeCell ref="A135:A146"/>
    <mergeCell ref="A147:A165"/>
    <mergeCell ref="A166:A181"/>
    <mergeCell ref="A182:A192"/>
    <mergeCell ref="A193:A210"/>
    <mergeCell ref="A57:A76"/>
    <mergeCell ref="A77:A93"/>
    <mergeCell ref="A94:A108"/>
    <mergeCell ref="A109:A127"/>
    <mergeCell ref="A128:A134"/>
    <mergeCell ref="A7:C7"/>
    <mergeCell ref="A4:A6"/>
    <mergeCell ref="A8:A30"/>
    <mergeCell ref="A31:A45"/>
    <mergeCell ref="A46:A56"/>
    <mergeCell ref="I5:J5"/>
    <mergeCell ref="N5:O5"/>
    <mergeCell ref="P5:Q5"/>
    <mergeCell ref="U5:V5"/>
    <mergeCell ref="W5:X5"/>
    <mergeCell ref="K5:K6"/>
    <mergeCell ref="L4:L6"/>
    <mergeCell ref="M5:M6"/>
    <mergeCell ref="R4:R6"/>
    <mergeCell ref="S5:S6"/>
    <mergeCell ref="A2:X2"/>
    <mergeCell ref="A3:X3"/>
    <mergeCell ref="H4:K4"/>
    <mergeCell ref="M4:Q4"/>
    <mergeCell ref="S4:X4"/>
  </mergeCells>
  <phoneticPr fontId="144" type="noConversion"/>
  <pageMargins left="0.70866141732283505" right="0.70866141732283505" top="0.74803149606299202" bottom="0.74803149606299202" header="0.31496062992126" footer="0.31496062992126"/>
  <pageSetup paperSize="8" scale="64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topLeftCell="C1" workbookViewId="0">
      <pane ySplit="6" topLeftCell="A61" activePane="bottomLeft" state="frozen"/>
      <selection pane="bottomLeft" activeCell="F12" sqref="F12"/>
    </sheetView>
  </sheetViews>
  <sheetFormatPr defaultColWidth="9" defaultRowHeight="14.25"/>
  <cols>
    <col min="1" max="1" width="22.625" style="3" customWidth="1"/>
    <col min="2" max="2" width="26.25" style="3" customWidth="1"/>
    <col min="3" max="3" width="25.375" style="3" customWidth="1"/>
    <col min="4" max="4" width="13.625" style="3" customWidth="1"/>
    <col min="5" max="6" width="11.5" style="3" customWidth="1"/>
    <col min="7" max="7" width="20.375" style="4" customWidth="1"/>
    <col min="8" max="8" width="11.5" style="2" customWidth="1"/>
    <col min="9" max="9" width="23.875" style="3" customWidth="1"/>
    <col min="10" max="10" width="20.875" style="3" customWidth="1"/>
    <col min="11" max="11" width="9.375" style="3" customWidth="1"/>
    <col min="12" max="12" width="16.5" style="4" customWidth="1"/>
    <col min="13" max="13" width="11.25" style="2" customWidth="1"/>
    <col min="14" max="14" width="10.625" style="3" customWidth="1"/>
    <col min="15" max="15" width="6.75" style="3" customWidth="1"/>
    <col min="16" max="16" width="9.125" style="3" customWidth="1"/>
    <col min="17" max="17" width="10.25" style="3" customWidth="1"/>
    <col min="18" max="18" width="12.625" style="4" customWidth="1"/>
    <col min="19" max="19" width="8.125" style="2" customWidth="1"/>
    <col min="20" max="20" width="18.5" style="3" customWidth="1"/>
    <col min="21" max="21" width="8.125" style="3" customWidth="1"/>
    <col min="22" max="22" width="7.875" style="3" customWidth="1"/>
    <col min="23" max="23" width="12.125" style="3" customWidth="1"/>
    <col min="24" max="24" width="7.625" style="3" customWidth="1"/>
    <col min="25" max="16384" width="9" style="3"/>
  </cols>
  <sheetData>
    <row r="1" spans="1:24" s="1" customFormat="1" ht="20.25">
      <c r="A1" s="5" t="s">
        <v>1184</v>
      </c>
      <c r="B1" s="5"/>
      <c r="C1" s="6"/>
      <c r="D1" s="5"/>
      <c r="E1" s="5"/>
      <c r="F1" s="5"/>
      <c r="G1" s="5"/>
      <c r="H1" s="7" t="s">
        <v>1</v>
      </c>
      <c r="I1" s="17" t="s">
        <v>1</v>
      </c>
      <c r="J1" s="18"/>
      <c r="K1" s="18"/>
      <c r="L1" s="19"/>
      <c r="M1" s="20"/>
      <c r="R1" s="29"/>
      <c r="S1" s="20"/>
    </row>
    <row r="2" spans="1:24" s="1" customFormat="1" ht="24">
      <c r="A2" s="643" t="s">
        <v>1193</v>
      </c>
      <c r="B2" s="643"/>
      <c r="C2" s="643"/>
      <c r="D2" s="643"/>
      <c r="E2" s="643"/>
      <c r="F2" s="643"/>
      <c r="G2" s="643"/>
      <c r="H2" s="644"/>
      <c r="I2" s="643"/>
      <c r="J2" s="643"/>
      <c r="K2" s="643"/>
      <c r="L2" s="644"/>
      <c r="M2" s="644"/>
      <c r="N2" s="643"/>
      <c r="O2" s="643"/>
      <c r="P2" s="643"/>
      <c r="Q2" s="643"/>
      <c r="R2" s="644"/>
      <c r="S2" s="644"/>
      <c r="T2" s="643"/>
      <c r="U2" s="643"/>
      <c r="V2" s="643"/>
      <c r="W2" s="643"/>
      <c r="X2" s="643"/>
    </row>
    <row r="3" spans="1:24" s="1" customFormat="1">
      <c r="A3" s="645" t="s">
        <v>3</v>
      </c>
      <c r="B3" s="645"/>
      <c r="C3" s="646"/>
      <c r="D3" s="645"/>
      <c r="E3" s="645"/>
      <c r="F3" s="645"/>
      <c r="G3" s="645"/>
      <c r="H3" s="647"/>
      <c r="I3" s="645"/>
      <c r="J3" s="645"/>
      <c r="K3" s="645"/>
      <c r="L3" s="647"/>
      <c r="M3" s="647"/>
      <c r="N3" s="645"/>
      <c r="O3" s="645"/>
      <c r="P3" s="645"/>
      <c r="Q3" s="645"/>
      <c r="R3" s="647"/>
      <c r="S3" s="647"/>
      <c r="T3" s="645"/>
      <c r="U3" s="645"/>
      <c r="V3" s="645"/>
      <c r="W3" s="645"/>
      <c r="X3" s="645"/>
    </row>
    <row r="4" spans="1:24" s="1" customFormat="1" ht="41.25" customHeight="1">
      <c r="A4" s="671" t="s">
        <v>940</v>
      </c>
      <c r="B4" s="671" t="s">
        <v>361</v>
      </c>
      <c r="C4" s="671" t="s">
        <v>4</v>
      </c>
      <c r="D4" s="671" t="s">
        <v>5</v>
      </c>
      <c r="E4" s="671"/>
      <c r="F4" s="671"/>
      <c r="G4" s="678" t="s">
        <v>6</v>
      </c>
      <c r="H4" s="648" t="s">
        <v>1194</v>
      </c>
      <c r="I4" s="649"/>
      <c r="J4" s="649"/>
      <c r="K4" s="650"/>
      <c r="L4" s="663" t="s">
        <v>6</v>
      </c>
      <c r="M4" s="651" t="s">
        <v>9</v>
      </c>
      <c r="N4" s="652"/>
      <c r="O4" s="652"/>
      <c r="P4" s="652"/>
      <c r="Q4" s="653"/>
      <c r="R4" s="663" t="s">
        <v>6</v>
      </c>
      <c r="S4" s="654" t="s">
        <v>10</v>
      </c>
      <c r="T4" s="655"/>
      <c r="U4" s="655"/>
      <c r="V4" s="655"/>
      <c r="W4" s="655"/>
      <c r="X4" s="655"/>
    </row>
    <row r="5" spans="1:24" s="1" customFormat="1" ht="99.75" customHeight="1">
      <c r="A5" s="671"/>
      <c r="B5" s="671"/>
      <c r="C5" s="671"/>
      <c r="D5" s="671"/>
      <c r="E5" s="671"/>
      <c r="F5" s="671"/>
      <c r="G5" s="679"/>
      <c r="H5" s="681" t="s">
        <v>13</v>
      </c>
      <c r="I5" s="656" t="s">
        <v>617</v>
      </c>
      <c r="J5" s="657"/>
      <c r="K5" s="661" t="s">
        <v>509</v>
      </c>
      <c r="L5" s="664"/>
      <c r="M5" s="666" t="s">
        <v>13</v>
      </c>
      <c r="N5" s="658" t="s">
        <v>1195</v>
      </c>
      <c r="O5" s="653"/>
      <c r="P5" s="658" t="s">
        <v>1196</v>
      </c>
      <c r="Q5" s="653"/>
      <c r="R5" s="664"/>
      <c r="S5" s="668" t="s">
        <v>13</v>
      </c>
      <c r="T5" s="30" t="s">
        <v>1197</v>
      </c>
      <c r="U5" s="659" t="s">
        <v>1198</v>
      </c>
      <c r="V5" s="660"/>
      <c r="W5" s="659" t="s">
        <v>1196</v>
      </c>
      <c r="X5" s="660"/>
    </row>
    <row r="6" spans="1:24" s="1" customFormat="1" ht="40.5" customHeight="1">
      <c r="A6" s="671"/>
      <c r="B6" s="671"/>
      <c r="C6" s="671"/>
      <c r="D6" s="8" t="s">
        <v>13</v>
      </c>
      <c r="E6" s="8" t="s">
        <v>337</v>
      </c>
      <c r="F6" s="8" t="s">
        <v>339</v>
      </c>
      <c r="G6" s="680"/>
      <c r="H6" s="682"/>
      <c r="I6" s="21" t="s">
        <v>15</v>
      </c>
      <c r="J6" s="21" t="s">
        <v>1199</v>
      </c>
      <c r="K6" s="662"/>
      <c r="L6" s="665"/>
      <c r="M6" s="667"/>
      <c r="N6" s="22" t="s">
        <v>337</v>
      </c>
      <c r="O6" s="22" t="s">
        <v>339</v>
      </c>
      <c r="P6" s="22" t="s">
        <v>337</v>
      </c>
      <c r="Q6" s="22" t="s">
        <v>339</v>
      </c>
      <c r="R6" s="665"/>
      <c r="S6" s="669"/>
      <c r="T6" s="30" t="s">
        <v>339</v>
      </c>
      <c r="U6" s="22" t="s">
        <v>339</v>
      </c>
      <c r="V6" s="22" t="s">
        <v>337</v>
      </c>
      <c r="W6" s="22" t="s">
        <v>339</v>
      </c>
      <c r="X6" s="22" t="s">
        <v>337</v>
      </c>
    </row>
    <row r="7" spans="1:24" s="2" customFormat="1">
      <c r="A7" s="9"/>
      <c r="B7" s="10" t="s">
        <v>393</v>
      </c>
      <c r="C7" s="10" t="s">
        <v>13</v>
      </c>
      <c r="D7" s="11">
        <v>154234</v>
      </c>
      <c r="E7" s="11">
        <v>97732</v>
      </c>
      <c r="F7" s="11">
        <v>56502</v>
      </c>
      <c r="G7" s="12"/>
      <c r="H7" s="13">
        <v>139135</v>
      </c>
      <c r="I7" s="23">
        <v>83103</v>
      </c>
      <c r="J7" s="23">
        <v>8221</v>
      </c>
      <c r="K7" s="23">
        <v>47811</v>
      </c>
      <c r="L7" s="24"/>
      <c r="M7" s="23">
        <v>15044</v>
      </c>
      <c r="N7" s="23">
        <v>1656</v>
      </c>
      <c r="O7" s="23">
        <v>1114</v>
      </c>
      <c r="P7" s="23">
        <v>4720</v>
      </c>
      <c r="Q7" s="23">
        <v>7554</v>
      </c>
      <c r="R7" s="24"/>
      <c r="S7" s="23">
        <v>55</v>
      </c>
      <c r="T7" s="23">
        <v>2</v>
      </c>
      <c r="U7" s="23">
        <v>19</v>
      </c>
      <c r="V7" s="23">
        <v>28</v>
      </c>
      <c r="W7" s="23">
        <v>2</v>
      </c>
      <c r="X7" s="23">
        <v>4</v>
      </c>
    </row>
    <row r="8" spans="1:24">
      <c r="A8" s="683" t="s">
        <v>19</v>
      </c>
      <c r="B8" s="683" t="s">
        <v>22</v>
      </c>
      <c r="C8" s="14" t="s">
        <v>22</v>
      </c>
      <c r="D8" s="11">
        <v>8587</v>
      </c>
      <c r="E8" s="11">
        <v>4736</v>
      </c>
      <c r="F8" s="11">
        <v>3851</v>
      </c>
      <c r="G8" s="12" t="s">
        <v>23</v>
      </c>
      <c r="H8" s="13">
        <v>8587</v>
      </c>
      <c r="I8" s="25">
        <v>4644</v>
      </c>
      <c r="J8" s="25">
        <v>92</v>
      </c>
      <c r="K8" s="25">
        <v>3851</v>
      </c>
      <c r="L8" s="26"/>
      <c r="M8" s="27"/>
      <c r="N8" s="28"/>
      <c r="O8" s="28"/>
      <c r="P8" s="28"/>
      <c r="Q8" s="28"/>
      <c r="R8" s="31"/>
      <c r="S8" s="27"/>
      <c r="T8" s="28"/>
      <c r="U8" s="28"/>
      <c r="V8" s="28"/>
      <c r="W8" s="28"/>
      <c r="X8" s="28"/>
    </row>
    <row r="9" spans="1:24">
      <c r="A9" s="684"/>
      <c r="B9" s="685"/>
      <c r="C9" s="14" t="s">
        <v>24</v>
      </c>
      <c r="D9" s="11">
        <v>485</v>
      </c>
      <c r="E9" s="11">
        <v>352</v>
      </c>
      <c r="F9" s="11">
        <v>133</v>
      </c>
      <c r="G9" s="12" t="s">
        <v>23</v>
      </c>
      <c r="H9" s="13">
        <v>485</v>
      </c>
      <c r="I9" s="25">
        <v>305</v>
      </c>
      <c r="J9" s="25">
        <v>47</v>
      </c>
      <c r="K9" s="25">
        <v>133</v>
      </c>
      <c r="L9" s="26"/>
      <c r="M9" s="27"/>
      <c r="N9" s="28"/>
      <c r="O9" s="28"/>
      <c r="P9" s="28"/>
      <c r="Q9" s="28"/>
      <c r="R9" s="31"/>
      <c r="S9" s="27"/>
      <c r="T9" s="28"/>
      <c r="U9" s="28"/>
      <c r="V9" s="28"/>
      <c r="W9" s="28"/>
      <c r="X9" s="28"/>
    </row>
    <row r="10" spans="1:24">
      <c r="A10" s="684"/>
      <c r="B10" s="683" t="s">
        <v>25</v>
      </c>
      <c r="C10" s="14" t="s">
        <v>25</v>
      </c>
      <c r="D10" s="11">
        <v>3348</v>
      </c>
      <c r="E10" s="11">
        <v>2093</v>
      </c>
      <c r="F10" s="11">
        <v>1255</v>
      </c>
      <c r="G10" s="12" t="s">
        <v>23</v>
      </c>
      <c r="H10" s="13">
        <v>3348</v>
      </c>
      <c r="I10" s="25">
        <v>1977</v>
      </c>
      <c r="J10" s="25">
        <v>116</v>
      </c>
      <c r="K10" s="25">
        <v>1255</v>
      </c>
      <c r="L10" s="26"/>
      <c r="M10" s="27"/>
      <c r="N10" s="28"/>
      <c r="O10" s="28"/>
      <c r="P10" s="28"/>
      <c r="Q10" s="28"/>
      <c r="R10" s="31"/>
      <c r="S10" s="27"/>
      <c r="T10" s="28"/>
      <c r="U10" s="28"/>
      <c r="V10" s="28"/>
      <c r="W10" s="28"/>
      <c r="X10" s="28"/>
    </row>
    <row r="11" spans="1:24">
      <c r="A11" s="684"/>
      <c r="B11" s="685"/>
      <c r="C11" s="14" t="s">
        <v>26</v>
      </c>
      <c r="D11" s="11">
        <v>709</v>
      </c>
      <c r="E11" s="11">
        <v>520</v>
      </c>
      <c r="F11" s="11">
        <v>189</v>
      </c>
      <c r="G11" s="12" t="s">
        <v>23</v>
      </c>
      <c r="H11" s="13">
        <v>709</v>
      </c>
      <c r="I11" s="25">
        <v>440</v>
      </c>
      <c r="J11" s="25">
        <v>80</v>
      </c>
      <c r="K11" s="25">
        <v>189</v>
      </c>
      <c r="L11" s="26"/>
      <c r="M11" s="27"/>
      <c r="N11" s="28"/>
      <c r="O11" s="28"/>
      <c r="P11" s="28"/>
      <c r="Q11" s="28"/>
      <c r="R11" s="31"/>
      <c r="S11" s="27"/>
      <c r="T11" s="28"/>
      <c r="U11" s="28"/>
      <c r="V11" s="28"/>
      <c r="W11" s="28"/>
      <c r="X11" s="28"/>
    </row>
    <row r="12" spans="1:24">
      <c r="A12" s="684"/>
      <c r="B12" s="683" t="s">
        <v>27</v>
      </c>
      <c r="C12" s="14" t="s">
        <v>27</v>
      </c>
      <c r="D12" s="11">
        <v>5213</v>
      </c>
      <c r="E12" s="11">
        <v>3141</v>
      </c>
      <c r="F12" s="11">
        <v>2072</v>
      </c>
      <c r="G12" s="12" t="s">
        <v>23</v>
      </c>
      <c r="H12" s="13">
        <v>5213</v>
      </c>
      <c r="I12" s="25">
        <v>3013</v>
      </c>
      <c r="J12" s="25">
        <v>128</v>
      </c>
      <c r="K12" s="25">
        <v>2072</v>
      </c>
      <c r="L12" s="26"/>
      <c r="M12" s="27"/>
      <c r="N12" s="28"/>
      <c r="O12" s="28"/>
      <c r="P12" s="28"/>
      <c r="Q12" s="28"/>
      <c r="R12" s="31"/>
      <c r="S12" s="27"/>
      <c r="T12" s="28"/>
      <c r="U12" s="28"/>
      <c r="V12" s="28"/>
      <c r="W12" s="28"/>
      <c r="X12" s="28"/>
    </row>
    <row r="13" spans="1:24">
      <c r="A13" s="684"/>
      <c r="B13" s="685"/>
      <c r="C13" s="14" t="s">
        <v>28</v>
      </c>
      <c r="D13" s="11">
        <v>543</v>
      </c>
      <c r="E13" s="11">
        <v>399</v>
      </c>
      <c r="F13" s="11">
        <v>144</v>
      </c>
      <c r="G13" s="12" t="s">
        <v>23</v>
      </c>
      <c r="H13" s="13">
        <v>543</v>
      </c>
      <c r="I13" s="25">
        <v>325</v>
      </c>
      <c r="J13" s="25">
        <v>74</v>
      </c>
      <c r="K13" s="25">
        <v>144</v>
      </c>
      <c r="L13" s="26"/>
      <c r="M13" s="27"/>
      <c r="N13" s="28"/>
      <c r="O13" s="28"/>
      <c r="P13" s="28"/>
      <c r="Q13" s="28"/>
      <c r="R13" s="31"/>
      <c r="S13" s="27"/>
      <c r="T13" s="28"/>
      <c r="U13" s="28"/>
      <c r="V13" s="28"/>
      <c r="W13" s="28"/>
      <c r="X13" s="28"/>
    </row>
    <row r="14" spans="1:24">
      <c r="A14" s="684"/>
      <c r="B14" s="683" t="s">
        <v>29</v>
      </c>
      <c r="C14" s="14" t="s">
        <v>29</v>
      </c>
      <c r="D14" s="11">
        <v>6713</v>
      </c>
      <c r="E14" s="11">
        <v>3838</v>
      </c>
      <c r="F14" s="11">
        <v>2875</v>
      </c>
      <c r="G14" s="12" t="s">
        <v>23</v>
      </c>
      <c r="H14" s="13">
        <v>6713</v>
      </c>
      <c r="I14" s="25">
        <v>3710</v>
      </c>
      <c r="J14" s="25">
        <v>128</v>
      </c>
      <c r="K14" s="25">
        <v>2875</v>
      </c>
      <c r="L14" s="26"/>
      <c r="M14" s="27"/>
      <c r="N14" s="28"/>
      <c r="O14" s="28"/>
      <c r="P14" s="28"/>
      <c r="Q14" s="28"/>
      <c r="R14" s="31"/>
      <c r="S14" s="27"/>
      <c r="T14" s="28"/>
      <c r="U14" s="28"/>
      <c r="V14" s="28"/>
      <c r="W14" s="28"/>
      <c r="X14" s="28"/>
    </row>
    <row r="15" spans="1:24">
      <c r="A15" s="684"/>
      <c r="B15" s="685"/>
      <c r="C15" s="14" t="s">
        <v>30</v>
      </c>
      <c r="D15" s="11">
        <v>618</v>
      </c>
      <c r="E15" s="11">
        <v>454</v>
      </c>
      <c r="F15" s="11">
        <v>164</v>
      </c>
      <c r="G15" s="12" t="s">
        <v>23</v>
      </c>
      <c r="H15" s="13">
        <v>618</v>
      </c>
      <c r="I15" s="25">
        <v>377</v>
      </c>
      <c r="J15" s="25">
        <v>77</v>
      </c>
      <c r="K15" s="25">
        <v>164</v>
      </c>
      <c r="L15" s="26"/>
      <c r="M15" s="27"/>
      <c r="N15" s="28"/>
      <c r="O15" s="28"/>
      <c r="P15" s="28"/>
      <c r="Q15" s="28"/>
      <c r="R15" s="31"/>
      <c r="S15" s="27"/>
      <c r="T15" s="28"/>
      <c r="U15" s="28"/>
      <c r="V15" s="28"/>
      <c r="W15" s="28"/>
      <c r="X15" s="28"/>
    </row>
    <row r="16" spans="1:24">
      <c r="A16" s="684"/>
      <c r="B16" s="683" t="s">
        <v>31</v>
      </c>
      <c r="C16" s="14" t="s">
        <v>31</v>
      </c>
      <c r="D16" s="11">
        <v>6261</v>
      </c>
      <c r="E16" s="11">
        <v>3635</v>
      </c>
      <c r="F16" s="11">
        <v>2626</v>
      </c>
      <c r="G16" s="12" t="s">
        <v>23</v>
      </c>
      <c r="H16" s="13">
        <v>6261</v>
      </c>
      <c r="I16" s="25">
        <v>3510</v>
      </c>
      <c r="J16" s="25">
        <v>125</v>
      </c>
      <c r="K16" s="25">
        <v>2626</v>
      </c>
      <c r="L16" s="26"/>
      <c r="M16" s="27"/>
      <c r="N16" s="28"/>
      <c r="O16" s="28"/>
      <c r="P16" s="28"/>
      <c r="Q16" s="28"/>
      <c r="R16" s="31"/>
      <c r="S16" s="27"/>
      <c r="T16" s="28"/>
      <c r="U16" s="28"/>
      <c r="V16" s="28"/>
      <c r="W16" s="28"/>
      <c r="X16" s="28"/>
    </row>
    <row r="17" spans="1:24">
      <c r="A17" s="684"/>
      <c r="B17" s="685"/>
      <c r="C17" s="14" t="s">
        <v>32</v>
      </c>
      <c r="D17" s="11">
        <v>551</v>
      </c>
      <c r="E17" s="11">
        <v>412</v>
      </c>
      <c r="F17" s="11">
        <v>139</v>
      </c>
      <c r="G17" s="12" t="s">
        <v>23</v>
      </c>
      <c r="H17" s="13">
        <v>551</v>
      </c>
      <c r="I17" s="25">
        <v>320</v>
      </c>
      <c r="J17" s="25">
        <v>92</v>
      </c>
      <c r="K17" s="25">
        <v>139</v>
      </c>
      <c r="L17" s="26"/>
      <c r="M17" s="27"/>
      <c r="N17" s="28"/>
      <c r="O17" s="28"/>
      <c r="P17" s="28"/>
      <c r="Q17" s="28"/>
      <c r="R17" s="31"/>
      <c r="S17" s="27"/>
      <c r="T17" s="28"/>
      <c r="U17" s="28"/>
      <c r="V17" s="28"/>
      <c r="W17" s="28"/>
      <c r="X17" s="28"/>
    </row>
    <row r="18" spans="1:24">
      <c r="A18" s="684"/>
      <c r="B18" s="683" t="s">
        <v>33</v>
      </c>
      <c r="C18" s="14" t="s">
        <v>33</v>
      </c>
      <c r="D18" s="11">
        <v>5623</v>
      </c>
      <c r="E18" s="11">
        <v>3334</v>
      </c>
      <c r="F18" s="11">
        <v>2289</v>
      </c>
      <c r="G18" s="12" t="s">
        <v>23</v>
      </c>
      <c r="H18" s="13">
        <v>5623</v>
      </c>
      <c r="I18" s="25">
        <v>3232</v>
      </c>
      <c r="J18" s="25">
        <v>102</v>
      </c>
      <c r="K18" s="25">
        <v>2289</v>
      </c>
      <c r="L18" s="26"/>
      <c r="M18" s="27"/>
      <c r="N18" s="28"/>
      <c r="O18" s="28"/>
      <c r="P18" s="28"/>
      <c r="Q18" s="28"/>
      <c r="R18" s="31"/>
      <c r="S18" s="27"/>
      <c r="T18" s="28"/>
      <c r="U18" s="28"/>
      <c r="V18" s="28"/>
      <c r="W18" s="28"/>
      <c r="X18" s="28"/>
    </row>
    <row r="19" spans="1:24">
      <c r="A19" s="684"/>
      <c r="B19" s="685"/>
      <c r="C19" s="14" t="s">
        <v>34</v>
      </c>
      <c r="D19" s="11">
        <v>986</v>
      </c>
      <c r="E19" s="11">
        <v>720</v>
      </c>
      <c r="F19" s="11">
        <v>266</v>
      </c>
      <c r="G19" s="12" t="s">
        <v>23</v>
      </c>
      <c r="H19" s="13">
        <v>986</v>
      </c>
      <c r="I19" s="25">
        <v>614</v>
      </c>
      <c r="J19" s="25">
        <v>106</v>
      </c>
      <c r="K19" s="25">
        <v>266</v>
      </c>
      <c r="L19" s="26"/>
      <c r="M19" s="27"/>
      <c r="N19" s="28"/>
      <c r="O19" s="28"/>
      <c r="P19" s="28"/>
      <c r="Q19" s="28"/>
      <c r="R19" s="31"/>
      <c r="S19" s="27"/>
      <c r="T19" s="28"/>
      <c r="U19" s="28"/>
      <c r="V19" s="28"/>
      <c r="W19" s="28"/>
      <c r="X19" s="28"/>
    </row>
    <row r="20" spans="1:24">
      <c r="A20" s="684"/>
      <c r="B20" s="683" t="s">
        <v>35</v>
      </c>
      <c r="C20" s="14" t="s">
        <v>35</v>
      </c>
      <c r="D20" s="11">
        <v>3845</v>
      </c>
      <c r="E20" s="11">
        <v>2215</v>
      </c>
      <c r="F20" s="11">
        <v>1630</v>
      </c>
      <c r="G20" s="12" t="s">
        <v>23</v>
      </c>
      <c r="H20" s="13">
        <v>3845</v>
      </c>
      <c r="I20" s="25">
        <v>2136</v>
      </c>
      <c r="J20" s="25">
        <v>79</v>
      </c>
      <c r="K20" s="25">
        <v>1630</v>
      </c>
      <c r="L20" s="26"/>
      <c r="M20" s="27"/>
      <c r="N20" s="28"/>
      <c r="O20" s="28"/>
      <c r="P20" s="28"/>
      <c r="Q20" s="28"/>
      <c r="R20" s="31"/>
      <c r="S20" s="27"/>
      <c r="T20" s="28"/>
      <c r="U20" s="28"/>
      <c r="V20" s="28"/>
      <c r="W20" s="28"/>
      <c r="X20" s="28"/>
    </row>
    <row r="21" spans="1:24">
      <c r="A21" s="684"/>
      <c r="B21" s="685"/>
      <c r="C21" s="14" t="s">
        <v>36</v>
      </c>
      <c r="D21" s="11">
        <v>351</v>
      </c>
      <c r="E21" s="11">
        <v>253</v>
      </c>
      <c r="F21" s="11">
        <v>98</v>
      </c>
      <c r="G21" s="12" t="s">
        <v>23</v>
      </c>
      <c r="H21" s="13">
        <v>351</v>
      </c>
      <c r="I21" s="25">
        <v>225</v>
      </c>
      <c r="J21" s="25">
        <v>28</v>
      </c>
      <c r="K21" s="25">
        <v>98</v>
      </c>
      <c r="L21" s="26"/>
      <c r="M21" s="27"/>
      <c r="N21" s="28"/>
      <c r="O21" s="28"/>
      <c r="P21" s="28"/>
      <c r="Q21" s="28"/>
      <c r="R21" s="31"/>
      <c r="S21" s="27"/>
      <c r="T21" s="28"/>
      <c r="U21" s="28"/>
      <c r="V21" s="28"/>
      <c r="W21" s="28"/>
      <c r="X21" s="28"/>
    </row>
    <row r="22" spans="1:24">
      <c r="A22" s="684"/>
      <c r="B22" s="683" t="s">
        <v>37</v>
      </c>
      <c r="C22" s="14" t="s">
        <v>37</v>
      </c>
      <c r="D22" s="11">
        <v>10824</v>
      </c>
      <c r="E22" s="11">
        <v>5876</v>
      </c>
      <c r="F22" s="11">
        <v>4948</v>
      </c>
      <c r="G22" s="12" t="s">
        <v>23</v>
      </c>
      <c r="H22" s="13">
        <v>10824</v>
      </c>
      <c r="I22" s="25">
        <v>5782</v>
      </c>
      <c r="J22" s="25">
        <v>94</v>
      </c>
      <c r="K22" s="25">
        <v>4948</v>
      </c>
      <c r="L22" s="26"/>
      <c r="M22" s="27"/>
      <c r="N22" s="28"/>
      <c r="O22" s="28"/>
      <c r="P22" s="28"/>
      <c r="Q22" s="28"/>
      <c r="R22" s="31"/>
      <c r="S22" s="27"/>
      <c r="T22" s="28"/>
      <c r="U22" s="28"/>
      <c r="V22" s="28"/>
      <c r="W22" s="28"/>
      <c r="X22" s="28"/>
    </row>
    <row r="23" spans="1:24">
      <c r="A23" s="684"/>
      <c r="B23" s="685"/>
      <c r="C23" s="14" t="s">
        <v>38</v>
      </c>
      <c r="D23" s="11">
        <v>500</v>
      </c>
      <c r="E23" s="11">
        <v>347</v>
      </c>
      <c r="F23" s="11">
        <v>153</v>
      </c>
      <c r="G23" s="12" t="s">
        <v>23</v>
      </c>
      <c r="H23" s="13">
        <v>500</v>
      </c>
      <c r="I23" s="25">
        <v>347</v>
      </c>
      <c r="J23" s="25"/>
      <c r="K23" s="25">
        <v>153</v>
      </c>
      <c r="L23" s="26"/>
      <c r="M23" s="27"/>
      <c r="N23" s="28"/>
      <c r="O23" s="28"/>
      <c r="P23" s="28"/>
      <c r="Q23" s="28"/>
      <c r="R23" s="31"/>
      <c r="S23" s="27"/>
      <c r="T23" s="28"/>
      <c r="U23" s="28"/>
      <c r="V23" s="28"/>
      <c r="W23" s="28"/>
      <c r="X23" s="28"/>
    </row>
    <row r="24" spans="1:24">
      <c r="A24" s="684"/>
      <c r="B24" s="683" t="s">
        <v>39</v>
      </c>
      <c r="C24" s="14" t="s">
        <v>39</v>
      </c>
      <c r="D24" s="11">
        <v>6651</v>
      </c>
      <c r="E24" s="11">
        <v>3917</v>
      </c>
      <c r="F24" s="11">
        <v>2734</v>
      </c>
      <c r="G24" s="12" t="s">
        <v>23</v>
      </c>
      <c r="H24" s="13">
        <v>6651</v>
      </c>
      <c r="I24" s="25">
        <v>3807</v>
      </c>
      <c r="J24" s="25">
        <v>110</v>
      </c>
      <c r="K24" s="25">
        <v>2734</v>
      </c>
      <c r="L24" s="26"/>
      <c r="M24" s="27"/>
      <c r="N24" s="28"/>
      <c r="O24" s="28"/>
      <c r="P24" s="28"/>
      <c r="Q24" s="28"/>
      <c r="R24" s="31"/>
      <c r="S24" s="27"/>
      <c r="T24" s="28"/>
      <c r="U24" s="28"/>
      <c r="V24" s="28"/>
      <c r="W24" s="28"/>
      <c r="X24" s="28"/>
    </row>
    <row r="25" spans="1:24">
      <c r="A25" s="684"/>
      <c r="B25" s="685"/>
      <c r="C25" s="14" t="s">
        <v>40</v>
      </c>
      <c r="D25" s="11">
        <v>464</v>
      </c>
      <c r="E25" s="11">
        <v>337</v>
      </c>
      <c r="F25" s="11">
        <v>127</v>
      </c>
      <c r="G25" s="12" t="s">
        <v>23</v>
      </c>
      <c r="H25" s="13">
        <v>464</v>
      </c>
      <c r="I25" s="25">
        <v>287</v>
      </c>
      <c r="J25" s="25">
        <v>50</v>
      </c>
      <c r="K25" s="25">
        <v>127</v>
      </c>
      <c r="L25" s="26"/>
      <c r="M25" s="27"/>
      <c r="N25" s="28"/>
      <c r="O25" s="28"/>
      <c r="P25" s="28"/>
      <c r="Q25" s="28"/>
      <c r="R25" s="31"/>
      <c r="S25" s="27"/>
      <c r="T25" s="28"/>
      <c r="U25" s="28"/>
      <c r="V25" s="28"/>
      <c r="W25" s="28"/>
      <c r="X25" s="28"/>
    </row>
    <row r="26" spans="1:24">
      <c r="A26" s="684"/>
      <c r="B26" s="683" t="s">
        <v>41</v>
      </c>
      <c r="C26" s="14" t="s">
        <v>41</v>
      </c>
      <c r="D26" s="11">
        <v>4219</v>
      </c>
      <c r="E26" s="11">
        <v>2716</v>
      </c>
      <c r="F26" s="11">
        <v>1503</v>
      </c>
      <c r="G26" s="12" t="s">
        <v>23</v>
      </c>
      <c r="H26" s="13">
        <v>4219</v>
      </c>
      <c r="I26" s="25">
        <v>2416</v>
      </c>
      <c r="J26" s="25">
        <v>300</v>
      </c>
      <c r="K26" s="25">
        <v>1503</v>
      </c>
      <c r="L26" s="26"/>
      <c r="M26" s="27"/>
      <c r="N26" s="28"/>
      <c r="O26" s="28"/>
      <c r="P26" s="28"/>
      <c r="Q26" s="28"/>
      <c r="R26" s="31"/>
      <c r="S26" s="27"/>
      <c r="T26" s="28"/>
      <c r="U26" s="28"/>
      <c r="V26" s="28"/>
      <c r="W26" s="28"/>
      <c r="X26" s="28"/>
    </row>
    <row r="27" spans="1:24">
      <c r="A27" s="684"/>
      <c r="B27" s="685"/>
      <c r="C27" s="14" t="s">
        <v>42</v>
      </c>
      <c r="D27" s="11">
        <v>581</v>
      </c>
      <c r="E27" s="11">
        <v>445</v>
      </c>
      <c r="F27" s="11">
        <v>136</v>
      </c>
      <c r="G27" s="12" t="s">
        <v>23</v>
      </c>
      <c r="H27" s="13">
        <v>581</v>
      </c>
      <c r="I27" s="25">
        <v>315</v>
      </c>
      <c r="J27" s="25">
        <v>130</v>
      </c>
      <c r="K27" s="25">
        <v>136</v>
      </c>
      <c r="L27" s="26"/>
      <c r="M27" s="27"/>
      <c r="N27" s="28"/>
      <c r="O27" s="28"/>
      <c r="P27" s="28"/>
      <c r="Q27" s="28"/>
      <c r="R27" s="31"/>
      <c r="S27" s="27"/>
      <c r="T27" s="28"/>
      <c r="U27" s="28"/>
      <c r="V27" s="28"/>
      <c r="W27" s="28"/>
      <c r="X27" s="28"/>
    </row>
    <row r="28" spans="1:24">
      <c r="A28" s="684"/>
      <c r="B28" s="683" t="s">
        <v>43</v>
      </c>
      <c r="C28" s="14" t="s">
        <v>43</v>
      </c>
      <c r="D28" s="11">
        <v>2423</v>
      </c>
      <c r="E28" s="11">
        <v>1537</v>
      </c>
      <c r="F28" s="11">
        <v>886</v>
      </c>
      <c r="G28" s="12" t="s">
        <v>23</v>
      </c>
      <c r="H28" s="13">
        <v>2423</v>
      </c>
      <c r="I28" s="25">
        <v>1464</v>
      </c>
      <c r="J28" s="25">
        <v>73</v>
      </c>
      <c r="K28" s="25">
        <v>886</v>
      </c>
      <c r="L28" s="26"/>
      <c r="M28" s="27"/>
      <c r="N28" s="28"/>
      <c r="O28" s="28"/>
      <c r="P28" s="28"/>
      <c r="Q28" s="28"/>
      <c r="R28" s="31"/>
      <c r="S28" s="27"/>
      <c r="T28" s="28"/>
      <c r="U28" s="28"/>
      <c r="V28" s="28"/>
      <c r="W28" s="28"/>
      <c r="X28" s="28"/>
    </row>
    <row r="29" spans="1:24">
      <c r="A29" s="684"/>
      <c r="B29" s="685"/>
      <c r="C29" s="14" t="s">
        <v>946</v>
      </c>
      <c r="D29" s="11">
        <v>600</v>
      </c>
      <c r="E29" s="11">
        <v>438</v>
      </c>
      <c r="F29" s="11">
        <v>162</v>
      </c>
      <c r="G29" s="12" t="s">
        <v>23</v>
      </c>
      <c r="H29" s="13">
        <v>600</v>
      </c>
      <c r="I29" s="25">
        <v>375</v>
      </c>
      <c r="J29" s="25">
        <v>63</v>
      </c>
      <c r="K29" s="25">
        <v>162</v>
      </c>
      <c r="L29" s="26"/>
      <c r="M29" s="27"/>
      <c r="N29" s="28"/>
      <c r="O29" s="28"/>
      <c r="P29" s="28"/>
      <c r="Q29" s="28"/>
      <c r="R29" s="31"/>
      <c r="S29" s="27"/>
      <c r="T29" s="28"/>
      <c r="U29" s="28"/>
      <c r="V29" s="28"/>
      <c r="W29" s="28"/>
      <c r="X29" s="28"/>
    </row>
    <row r="30" spans="1:24">
      <c r="A30" s="684"/>
      <c r="B30" s="683" t="s">
        <v>45</v>
      </c>
      <c r="C30" s="14" t="s">
        <v>45</v>
      </c>
      <c r="D30" s="11">
        <v>1736</v>
      </c>
      <c r="E30" s="11">
        <v>1217</v>
      </c>
      <c r="F30" s="11">
        <v>519</v>
      </c>
      <c r="G30" s="12" t="s">
        <v>23</v>
      </c>
      <c r="H30" s="13">
        <v>1736</v>
      </c>
      <c r="I30" s="25">
        <v>1103</v>
      </c>
      <c r="J30" s="25">
        <v>114</v>
      </c>
      <c r="K30" s="25">
        <v>519</v>
      </c>
      <c r="L30" s="26"/>
      <c r="M30" s="27"/>
      <c r="N30" s="28"/>
      <c r="O30" s="28"/>
      <c r="P30" s="28"/>
      <c r="Q30" s="28"/>
      <c r="R30" s="31"/>
      <c r="S30" s="27"/>
      <c r="T30" s="28"/>
      <c r="U30" s="28"/>
      <c r="V30" s="28"/>
      <c r="W30" s="28"/>
      <c r="X30" s="28"/>
    </row>
    <row r="31" spans="1:24">
      <c r="A31" s="684"/>
      <c r="B31" s="685"/>
      <c r="C31" s="14" t="s">
        <v>46</v>
      </c>
      <c r="D31" s="11">
        <v>408</v>
      </c>
      <c r="E31" s="11">
        <v>303</v>
      </c>
      <c r="F31" s="11">
        <v>105</v>
      </c>
      <c r="G31" s="12" t="s">
        <v>23</v>
      </c>
      <c r="H31" s="13">
        <v>408</v>
      </c>
      <c r="I31" s="25">
        <v>241</v>
      </c>
      <c r="J31" s="25">
        <v>62</v>
      </c>
      <c r="K31" s="25">
        <v>105</v>
      </c>
      <c r="L31" s="26"/>
      <c r="M31" s="27"/>
      <c r="N31" s="28"/>
      <c r="O31" s="28"/>
      <c r="P31" s="28"/>
      <c r="Q31" s="28"/>
      <c r="R31" s="31"/>
      <c r="S31" s="27"/>
      <c r="T31" s="28"/>
      <c r="U31" s="28"/>
      <c r="V31" s="28"/>
      <c r="W31" s="28"/>
      <c r="X31" s="28"/>
    </row>
    <row r="32" spans="1:24">
      <c r="A32" s="684"/>
      <c r="B32" s="683" t="s">
        <v>47</v>
      </c>
      <c r="C32" s="14" t="s">
        <v>47</v>
      </c>
      <c r="D32" s="11">
        <v>2252</v>
      </c>
      <c r="E32" s="11">
        <v>1505</v>
      </c>
      <c r="F32" s="11">
        <v>747</v>
      </c>
      <c r="G32" s="12" t="s">
        <v>23</v>
      </c>
      <c r="H32" s="13">
        <v>2252</v>
      </c>
      <c r="I32" s="25">
        <v>1298</v>
      </c>
      <c r="J32" s="25">
        <v>207</v>
      </c>
      <c r="K32" s="25">
        <v>747</v>
      </c>
      <c r="L32" s="26"/>
      <c r="M32" s="27"/>
      <c r="N32" s="28"/>
      <c r="O32" s="28"/>
      <c r="P32" s="28"/>
      <c r="Q32" s="28"/>
      <c r="R32" s="31"/>
      <c r="S32" s="27"/>
      <c r="T32" s="28"/>
      <c r="U32" s="28"/>
      <c r="V32" s="28"/>
      <c r="W32" s="28"/>
      <c r="X32" s="28"/>
    </row>
    <row r="33" spans="1:24">
      <c r="A33" s="684"/>
      <c r="B33" s="685"/>
      <c r="C33" s="14" t="s">
        <v>48</v>
      </c>
      <c r="D33" s="11">
        <v>601</v>
      </c>
      <c r="E33" s="11">
        <v>457</v>
      </c>
      <c r="F33" s="11">
        <v>144</v>
      </c>
      <c r="G33" s="12" t="s">
        <v>23</v>
      </c>
      <c r="H33" s="13">
        <v>601</v>
      </c>
      <c r="I33" s="25">
        <v>330</v>
      </c>
      <c r="J33" s="25">
        <v>127</v>
      </c>
      <c r="K33" s="25">
        <v>144</v>
      </c>
      <c r="L33" s="26"/>
      <c r="M33" s="27"/>
      <c r="N33" s="28"/>
      <c r="O33" s="28"/>
      <c r="P33" s="28"/>
      <c r="Q33" s="28"/>
      <c r="R33" s="31"/>
      <c r="S33" s="27"/>
      <c r="T33" s="28"/>
      <c r="U33" s="28"/>
      <c r="V33" s="28"/>
      <c r="W33" s="28"/>
      <c r="X33" s="28"/>
    </row>
    <row r="34" spans="1:24">
      <c r="A34" s="684"/>
      <c r="B34" s="14" t="s">
        <v>49</v>
      </c>
      <c r="C34" s="14" t="s">
        <v>49</v>
      </c>
      <c r="D34" s="11">
        <v>1820</v>
      </c>
      <c r="E34" s="11">
        <v>1302</v>
      </c>
      <c r="F34" s="11">
        <v>518</v>
      </c>
      <c r="G34" s="12" t="s">
        <v>23</v>
      </c>
      <c r="H34" s="13">
        <v>1820</v>
      </c>
      <c r="I34" s="25">
        <v>1163</v>
      </c>
      <c r="J34" s="25">
        <v>139</v>
      </c>
      <c r="K34" s="25">
        <v>518</v>
      </c>
      <c r="L34" s="26"/>
      <c r="M34" s="27"/>
      <c r="N34" s="28"/>
      <c r="O34" s="28"/>
      <c r="P34" s="28"/>
      <c r="Q34" s="28"/>
      <c r="R34" s="31"/>
      <c r="S34" s="27"/>
      <c r="T34" s="28"/>
      <c r="U34" s="28"/>
      <c r="V34" s="28"/>
      <c r="W34" s="28"/>
      <c r="X34" s="28"/>
    </row>
    <row r="35" spans="1:24">
      <c r="A35" s="684"/>
      <c r="B35" s="683" t="s">
        <v>50</v>
      </c>
      <c r="C35" s="14" t="s">
        <v>50</v>
      </c>
      <c r="D35" s="11">
        <v>1814</v>
      </c>
      <c r="E35" s="11">
        <v>1250</v>
      </c>
      <c r="F35" s="11">
        <v>564</v>
      </c>
      <c r="G35" s="12" t="s">
        <v>23</v>
      </c>
      <c r="H35" s="13">
        <v>1814</v>
      </c>
      <c r="I35" s="25">
        <v>1172</v>
      </c>
      <c r="J35" s="25">
        <v>78</v>
      </c>
      <c r="K35" s="25">
        <v>564</v>
      </c>
      <c r="L35" s="26"/>
      <c r="M35" s="27"/>
      <c r="N35" s="28"/>
      <c r="O35" s="28"/>
      <c r="P35" s="28"/>
      <c r="Q35" s="28"/>
      <c r="R35" s="31"/>
      <c r="S35" s="27"/>
      <c r="T35" s="28"/>
      <c r="U35" s="28"/>
      <c r="V35" s="28"/>
      <c r="W35" s="28"/>
      <c r="X35" s="28"/>
    </row>
    <row r="36" spans="1:24">
      <c r="A36" s="684"/>
      <c r="B36" s="685"/>
      <c r="C36" s="14" t="s">
        <v>51</v>
      </c>
      <c r="D36" s="11">
        <v>410</v>
      </c>
      <c r="E36" s="11">
        <v>301</v>
      </c>
      <c r="F36" s="11">
        <v>109</v>
      </c>
      <c r="G36" s="12" t="s">
        <v>23</v>
      </c>
      <c r="H36" s="13">
        <v>410</v>
      </c>
      <c r="I36" s="25">
        <v>243</v>
      </c>
      <c r="J36" s="25">
        <v>58</v>
      </c>
      <c r="K36" s="25">
        <v>109</v>
      </c>
      <c r="L36" s="26"/>
      <c r="M36" s="27"/>
      <c r="N36" s="28"/>
      <c r="O36" s="28"/>
      <c r="P36" s="28"/>
      <c r="Q36" s="28"/>
      <c r="R36" s="31"/>
      <c r="S36" s="27"/>
      <c r="T36" s="28"/>
      <c r="U36" s="28"/>
      <c r="V36" s="28"/>
      <c r="W36" s="28"/>
      <c r="X36" s="28"/>
    </row>
    <row r="37" spans="1:24">
      <c r="A37" s="684"/>
      <c r="B37" s="14" t="s">
        <v>52</v>
      </c>
      <c r="C37" s="14" t="s">
        <v>52</v>
      </c>
      <c r="D37" s="11">
        <v>2687</v>
      </c>
      <c r="E37" s="11">
        <v>1887</v>
      </c>
      <c r="F37" s="11">
        <v>800</v>
      </c>
      <c r="G37" s="12" t="s">
        <v>23</v>
      </c>
      <c r="H37" s="13">
        <v>2687</v>
      </c>
      <c r="I37" s="25">
        <v>1714</v>
      </c>
      <c r="J37" s="25">
        <v>173</v>
      </c>
      <c r="K37" s="25">
        <v>800</v>
      </c>
      <c r="L37" s="26"/>
      <c r="M37" s="27"/>
      <c r="N37" s="28"/>
      <c r="O37" s="28"/>
      <c r="P37" s="28"/>
      <c r="Q37" s="28"/>
      <c r="R37" s="31"/>
      <c r="S37" s="27"/>
      <c r="T37" s="28"/>
      <c r="U37" s="28"/>
      <c r="V37" s="28"/>
      <c r="W37" s="28"/>
      <c r="X37" s="28"/>
    </row>
    <row r="38" spans="1:24" ht="27">
      <c r="A38" s="684"/>
      <c r="B38" s="14" t="s">
        <v>53</v>
      </c>
      <c r="C38" s="14" t="s">
        <v>53</v>
      </c>
      <c r="D38" s="11">
        <v>1751</v>
      </c>
      <c r="E38" s="11">
        <v>1249</v>
      </c>
      <c r="F38" s="11">
        <v>502</v>
      </c>
      <c r="G38" s="12" t="s">
        <v>23</v>
      </c>
      <c r="H38" s="13">
        <v>1683</v>
      </c>
      <c r="I38" s="25">
        <v>1078</v>
      </c>
      <c r="J38" s="25">
        <v>127</v>
      </c>
      <c r="K38" s="25">
        <v>478</v>
      </c>
      <c r="L38" s="26" t="s">
        <v>1191</v>
      </c>
      <c r="M38" s="27">
        <v>68</v>
      </c>
      <c r="N38" s="28">
        <v>44</v>
      </c>
      <c r="O38" s="28">
        <v>24</v>
      </c>
      <c r="P38" s="28"/>
      <c r="Q38" s="28"/>
      <c r="R38" s="31"/>
      <c r="S38" s="27"/>
      <c r="T38" s="28"/>
      <c r="U38" s="28"/>
      <c r="V38" s="28"/>
      <c r="W38" s="28"/>
      <c r="X38" s="28"/>
    </row>
    <row r="39" spans="1:24" ht="27">
      <c r="A39" s="684"/>
      <c r="B39" s="683" t="s">
        <v>54</v>
      </c>
      <c r="C39" s="14" t="s">
        <v>54</v>
      </c>
      <c r="D39" s="11">
        <v>1724</v>
      </c>
      <c r="E39" s="11">
        <v>1256</v>
      </c>
      <c r="F39" s="11">
        <v>468</v>
      </c>
      <c r="G39" s="12" t="s">
        <v>23</v>
      </c>
      <c r="H39" s="13">
        <v>1666</v>
      </c>
      <c r="I39" s="25">
        <v>1048</v>
      </c>
      <c r="J39" s="25">
        <v>170</v>
      </c>
      <c r="K39" s="25">
        <v>448</v>
      </c>
      <c r="L39" s="26" t="s">
        <v>1191</v>
      </c>
      <c r="M39" s="27">
        <v>58</v>
      </c>
      <c r="N39" s="28">
        <v>38</v>
      </c>
      <c r="O39" s="28">
        <v>20</v>
      </c>
      <c r="P39" s="28"/>
      <c r="Q39" s="28"/>
      <c r="R39" s="31"/>
      <c r="S39" s="27"/>
      <c r="T39" s="28"/>
      <c r="U39" s="28"/>
      <c r="V39" s="28"/>
      <c r="W39" s="28"/>
      <c r="X39" s="28"/>
    </row>
    <row r="40" spans="1:24">
      <c r="A40" s="684"/>
      <c r="B40" s="685"/>
      <c r="C40" s="14" t="s">
        <v>55</v>
      </c>
      <c r="D40" s="11">
        <v>541</v>
      </c>
      <c r="E40" s="11">
        <v>401</v>
      </c>
      <c r="F40" s="11">
        <v>140</v>
      </c>
      <c r="G40" s="12" t="s">
        <v>23</v>
      </c>
      <c r="H40" s="13">
        <v>541</v>
      </c>
      <c r="I40" s="25">
        <v>316</v>
      </c>
      <c r="J40" s="25">
        <v>85</v>
      </c>
      <c r="K40" s="25">
        <v>140</v>
      </c>
      <c r="L40" s="26"/>
      <c r="M40" s="27"/>
      <c r="N40" s="28"/>
      <c r="O40" s="28"/>
      <c r="P40" s="28"/>
      <c r="Q40" s="28"/>
      <c r="R40" s="31"/>
      <c r="S40" s="27"/>
      <c r="T40" s="28"/>
      <c r="U40" s="28"/>
      <c r="V40" s="28"/>
      <c r="W40" s="28"/>
      <c r="X40" s="28"/>
    </row>
    <row r="41" spans="1:24">
      <c r="A41" s="684"/>
      <c r="B41" s="14" t="s">
        <v>56</v>
      </c>
      <c r="C41" s="14" t="s">
        <v>56</v>
      </c>
      <c r="D41" s="11">
        <v>1414</v>
      </c>
      <c r="E41" s="11">
        <v>1007</v>
      </c>
      <c r="F41" s="11">
        <v>407</v>
      </c>
      <c r="G41" s="12" t="s">
        <v>23</v>
      </c>
      <c r="H41" s="13">
        <v>1414</v>
      </c>
      <c r="I41" s="25">
        <v>911</v>
      </c>
      <c r="J41" s="25">
        <v>96</v>
      </c>
      <c r="K41" s="25">
        <v>407</v>
      </c>
      <c r="L41" s="26"/>
      <c r="M41" s="27"/>
      <c r="N41" s="28"/>
      <c r="O41" s="28"/>
      <c r="P41" s="28"/>
      <c r="Q41" s="28"/>
      <c r="R41" s="31"/>
      <c r="S41" s="27"/>
      <c r="T41" s="28"/>
      <c r="U41" s="28"/>
      <c r="V41" s="28"/>
      <c r="W41" s="28"/>
      <c r="X41" s="28"/>
    </row>
    <row r="42" spans="1:24">
      <c r="A42" s="684"/>
      <c r="B42" s="14" t="s">
        <v>57</v>
      </c>
      <c r="C42" s="14" t="s">
        <v>57</v>
      </c>
      <c r="D42" s="11">
        <v>1741</v>
      </c>
      <c r="E42" s="11">
        <v>1249</v>
      </c>
      <c r="F42" s="11">
        <v>492</v>
      </c>
      <c r="G42" s="12" t="s">
        <v>23</v>
      </c>
      <c r="H42" s="13">
        <v>1741</v>
      </c>
      <c r="I42" s="25">
        <v>1061</v>
      </c>
      <c r="J42" s="25">
        <v>188</v>
      </c>
      <c r="K42" s="25">
        <v>492</v>
      </c>
      <c r="L42" s="26"/>
      <c r="M42" s="27"/>
      <c r="N42" s="28"/>
      <c r="O42" s="28"/>
      <c r="P42" s="28"/>
      <c r="Q42" s="28"/>
      <c r="R42" s="31"/>
      <c r="S42" s="27"/>
      <c r="T42" s="28"/>
      <c r="U42" s="28"/>
      <c r="V42" s="28"/>
      <c r="W42" s="28"/>
      <c r="X42" s="28"/>
    </row>
    <row r="43" spans="1:24" ht="27">
      <c r="A43" s="684"/>
      <c r="B43" s="14" t="s">
        <v>58</v>
      </c>
      <c r="C43" s="14" t="s">
        <v>58</v>
      </c>
      <c r="D43" s="11">
        <v>1484</v>
      </c>
      <c r="E43" s="11">
        <v>1045</v>
      </c>
      <c r="F43" s="11">
        <v>439</v>
      </c>
      <c r="G43" s="12" t="s">
        <v>23</v>
      </c>
      <c r="H43" s="13">
        <v>1362</v>
      </c>
      <c r="I43" s="25">
        <v>930</v>
      </c>
      <c r="J43" s="25">
        <v>36</v>
      </c>
      <c r="K43" s="25">
        <v>396</v>
      </c>
      <c r="L43" s="26" t="s">
        <v>1191</v>
      </c>
      <c r="M43" s="27">
        <v>122</v>
      </c>
      <c r="N43" s="28">
        <v>79</v>
      </c>
      <c r="O43" s="28">
        <v>43</v>
      </c>
      <c r="P43" s="28"/>
      <c r="Q43" s="28"/>
      <c r="R43" s="31"/>
      <c r="S43" s="27"/>
      <c r="T43" s="28"/>
      <c r="U43" s="28"/>
      <c r="V43" s="28"/>
      <c r="W43" s="28"/>
      <c r="X43" s="28"/>
    </row>
    <row r="44" spans="1:24" ht="27">
      <c r="A44" s="684"/>
      <c r="B44" s="14" t="s">
        <v>59</v>
      </c>
      <c r="C44" s="14" t="s">
        <v>59</v>
      </c>
      <c r="D44" s="11">
        <v>1843</v>
      </c>
      <c r="E44" s="11">
        <v>1338</v>
      </c>
      <c r="F44" s="11">
        <v>505</v>
      </c>
      <c r="G44" s="12" t="s">
        <v>23</v>
      </c>
      <c r="H44" s="13">
        <v>1742</v>
      </c>
      <c r="I44" s="25">
        <v>1114</v>
      </c>
      <c r="J44" s="25">
        <v>159</v>
      </c>
      <c r="K44" s="25">
        <v>469</v>
      </c>
      <c r="L44" s="26" t="s">
        <v>1191</v>
      </c>
      <c r="M44" s="27">
        <v>101</v>
      </c>
      <c r="N44" s="28">
        <v>65</v>
      </c>
      <c r="O44" s="28">
        <v>36</v>
      </c>
      <c r="P44" s="28"/>
      <c r="Q44" s="28"/>
      <c r="R44" s="31"/>
      <c r="S44" s="27"/>
      <c r="T44" s="28"/>
      <c r="U44" s="28"/>
      <c r="V44" s="28"/>
      <c r="W44" s="28"/>
      <c r="X44" s="28"/>
    </row>
    <row r="45" spans="1:24">
      <c r="A45" s="684"/>
      <c r="B45" s="14" t="s">
        <v>60</v>
      </c>
      <c r="C45" s="14" t="s">
        <v>60</v>
      </c>
      <c r="D45" s="11">
        <v>1924</v>
      </c>
      <c r="E45" s="11">
        <v>1377</v>
      </c>
      <c r="F45" s="11">
        <v>547</v>
      </c>
      <c r="G45" s="12" t="s">
        <v>61</v>
      </c>
      <c r="H45" s="13">
        <v>1924</v>
      </c>
      <c r="I45" s="25">
        <v>1237</v>
      </c>
      <c r="J45" s="25">
        <v>140</v>
      </c>
      <c r="K45" s="25">
        <v>547</v>
      </c>
      <c r="L45" s="26"/>
      <c r="M45" s="27"/>
      <c r="N45" s="28"/>
      <c r="O45" s="28"/>
      <c r="P45" s="28"/>
      <c r="Q45" s="28"/>
      <c r="R45" s="31"/>
      <c r="S45" s="27"/>
      <c r="T45" s="28"/>
      <c r="U45" s="28"/>
      <c r="V45" s="28"/>
      <c r="W45" s="28"/>
      <c r="X45" s="28"/>
    </row>
    <row r="46" spans="1:24">
      <c r="A46" s="684"/>
      <c r="B46" s="14" t="s">
        <v>62</v>
      </c>
      <c r="C46" s="14" t="s">
        <v>62</v>
      </c>
      <c r="D46" s="11">
        <v>1673</v>
      </c>
      <c r="E46" s="11">
        <v>1202</v>
      </c>
      <c r="F46" s="11">
        <v>471</v>
      </c>
      <c r="G46" s="12" t="s">
        <v>23</v>
      </c>
      <c r="H46" s="13">
        <v>1673</v>
      </c>
      <c r="I46" s="25">
        <v>1069</v>
      </c>
      <c r="J46" s="25">
        <v>133</v>
      </c>
      <c r="K46" s="25">
        <v>471</v>
      </c>
      <c r="L46" s="26"/>
      <c r="M46" s="27"/>
      <c r="N46" s="28"/>
      <c r="O46" s="28"/>
      <c r="P46" s="28"/>
      <c r="Q46" s="28"/>
      <c r="R46" s="31"/>
      <c r="S46" s="27"/>
      <c r="T46" s="28"/>
      <c r="U46" s="28"/>
      <c r="V46" s="28"/>
      <c r="W46" s="28"/>
      <c r="X46" s="28"/>
    </row>
    <row r="47" spans="1:24">
      <c r="A47" s="684"/>
      <c r="B47" s="14" t="s">
        <v>63</v>
      </c>
      <c r="C47" s="14" t="s">
        <v>63</v>
      </c>
      <c r="D47" s="11">
        <v>1258</v>
      </c>
      <c r="E47" s="11">
        <v>894</v>
      </c>
      <c r="F47" s="11">
        <v>364</v>
      </c>
      <c r="G47" s="12" t="s">
        <v>23</v>
      </c>
      <c r="H47" s="13">
        <v>1258</v>
      </c>
      <c r="I47" s="25">
        <v>849</v>
      </c>
      <c r="J47" s="25">
        <v>45</v>
      </c>
      <c r="K47" s="25">
        <v>364</v>
      </c>
      <c r="L47" s="26"/>
      <c r="M47" s="27"/>
      <c r="N47" s="28"/>
      <c r="O47" s="28"/>
      <c r="P47" s="28"/>
      <c r="Q47" s="28"/>
      <c r="R47" s="31"/>
      <c r="S47" s="27"/>
      <c r="T47" s="28"/>
      <c r="U47" s="28"/>
      <c r="V47" s="28"/>
      <c r="W47" s="28"/>
      <c r="X47" s="28"/>
    </row>
    <row r="48" spans="1:24">
      <c r="A48" s="684"/>
      <c r="B48" s="14" t="s">
        <v>64</v>
      </c>
      <c r="C48" s="14" t="s">
        <v>64</v>
      </c>
      <c r="D48" s="11">
        <v>773</v>
      </c>
      <c r="E48" s="11">
        <v>545</v>
      </c>
      <c r="F48" s="11">
        <v>228</v>
      </c>
      <c r="G48" s="12" t="s">
        <v>23</v>
      </c>
      <c r="H48" s="13">
        <v>773</v>
      </c>
      <c r="I48" s="25">
        <v>523</v>
      </c>
      <c r="J48" s="25">
        <v>22</v>
      </c>
      <c r="K48" s="25">
        <v>228</v>
      </c>
      <c r="L48" s="26"/>
      <c r="M48" s="27"/>
      <c r="N48" s="28"/>
      <c r="O48" s="28"/>
      <c r="P48" s="28"/>
      <c r="Q48" s="28"/>
      <c r="R48" s="31"/>
      <c r="S48" s="27"/>
      <c r="T48" s="28"/>
      <c r="U48" s="28"/>
      <c r="V48" s="28"/>
      <c r="W48" s="28"/>
      <c r="X48" s="28"/>
    </row>
    <row r="49" spans="1:24" ht="27">
      <c r="A49" s="684"/>
      <c r="B49" s="14" t="s">
        <v>65</v>
      </c>
      <c r="C49" s="14" t="s">
        <v>65</v>
      </c>
      <c r="D49" s="11">
        <v>1580</v>
      </c>
      <c r="E49" s="11">
        <v>1103</v>
      </c>
      <c r="F49" s="11">
        <v>477</v>
      </c>
      <c r="G49" s="12" t="s">
        <v>23</v>
      </c>
      <c r="H49" s="13">
        <v>1519</v>
      </c>
      <c r="I49" s="25">
        <v>1042</v>
      </c>
      <c r="J49" s="25">
        <v>21</v>
      </c>
      <c r="K49" s="25">
        <v>456</v>
      </c>
      <c r="L49" s="26" t="s">
        <v>1191</v>
      </c>
      <c r="M49" s="27">
        <v>61</v>
      </c>
      <c r="N49" s="28">
        <v>40</v>
      </c>
      <c r="O49" s="28">
        <v>21</v>
      </c>
      <c r="P49" s="28"/>
      <c r="Q49" s="28"/>
      <c r="R49" s="31"/>
      <c r="S49" s="27"/>
      <c r="T49" s="28"/>
      <c r="U49" s="28"/>
      <c r="V49" s="28"/>
      <c r="W49" s="28"/>
      <c r="X49" s="28"/>
    </row>
    <row r="50" spans="1:24" ht="27">
      <c r="A50" s="684"/>
      <c r="B50" s="14" t="s">
        <v>66</v>
      </c>
      <c r="C50" s="14" t="s">
        <v>66</v>
      </c>
      <c r="D50" s="11">
        <v>1455</v>
      </c>
      <c r="E50" s="11">
        <v>1073</v>
      </c>
      <c r="F50" s="11">
        <v>382</v>
      </c>
      <c r="G50" s="12" t="s">
        <v>61</v>
      </c>
      <c r="H50" s="13">
        <v>1434</v>
      </c>
      <c r="I50" s="25">
        <v>858</v>
      </c>
      <c r="J50" s="25">
        <v>204</v>
      </c>
      <c r="K50" s="25">
        <v>372</v>
      </c>
      <c r="L50" s="26" t="s">
        <v>1191</v>
      </c>
      <c r="M50" s="27">
        <v>21</v>
      </c>
      <c r="N50" s="28">
        <v>1</v>
      </c>
      <c r="O50" s="28">
        <v>1</v>
      </c>
      <c r="P50" s="28">
        <v>10</v>
      </c>
      <c r="Q50" s="28">
        <v>9</v>
      </c>
      <c r="R50" s="31"/>
      <c r="S50" s="27"/>
      <c r="T50" s="28"/>
      <c r="U50" s="28"/>
      <c r="V50" s="28"/>
      <c r="W50" s="28"/>
      <c r="X50" s="28"/>
    </row>
    <row r="51" spans="1:24">
      <c r="A51" s="684"/>
      <c r="B51" s="14" t="s">
        <v>67</v>
      </c>
      <c r="C51" s="14" t="s">
        <v>67</v>
      </c>
      <c r="D51" s="11">
        <v>1190</v>
      </c>
      <c r="E51" s="11">
        <v>883</v>
      </c>
      <c r="F51" s="11">
        <v>307</v>
      </c>
      <c r="G51" s="12" t="s">
        <v>61</v>
      </c>
      <c r="H51" s="13">
        <v>1190</v>
      </c>
      <c r="I51" s="25">
        <v>721</v>
      </c>
      <c r="J51" s="25">
        <v>162</v>
      </c>
      <c r="K51" s="25">
        <v>307</v>
      </c>
      <c r="L51" s="26"/>
      <c r="M51" s="27"/>
      <c r="N51" s="28"/>
      <c r="O51" s="28"/>
      <c r="P51" s="28"/>
      <c r="Q51" s="28"/>
      <c r="R51" s="31"/>
      <c r="S51" s="27"/>
      <c r="T51" s="28"/>
      <c r="U51" s="28"/>
      <c r="V51" s="28"/>
      <c r="W51" s="28"/>
      <c r="X51" s="28"/>
    </row>
    <row r="52" spans="1:24">
      <c r="A52" s="684"/>
      <c r="B52" s="14" t="s">
        <v>68</v>
      </c>
      <c r="C52" s="14" t="s">
        <v>68</v>
      </c>
      <c r="D52" s="11">
        <v>1650</v>
      </c>
      <c r="E52" s="11">
        <v>1168</v>
      </c>
      <c r="F52" s="11">
        <v>482</v>
      </c>
      <c r="G52" s="12" t="s">
        <v>61</v>
      </c>
      <c r="H52" s="13">
        <v>1650</v>
      </c>
      <c r="I52" s="25">
        <v>1109</v>
      </c>
      <c r="J52" s="25">
        <v>59</v>
      </c>
      <c r="K52" s="25">
        <v>482</v>
      </c>
      <c r="L52" s="26"/>
      <c r="M52" s="27"/>
      <c r="N52" s="28"/>
      <c r="O52" s="28"/>
      <c r="P52" s="28"/>
      <c r="Q52" s="28"/>
      <c r="R52" s="31"/>
      <c r="S52" s="27"/>
      <c r="T52" s="28"/>
      <c r="U52" s="28"/>
      <c r="V52" s="28"/>
      <c r="W52" s="28"/>
      <c r="X52" s="28"/>
    </row>
    <row r="53" spans="1:24">
      <c r="A53" s="684"/>
      <c r="B53" s="14" t="s">
        <v>69</v>
      </c>
      <c r="C53" s="14" t="s">
        <v>69</v>
      </c>
      <c r="D53" s="11">
        <v>1137</v>
      </c>
      <c r="E53" s="11">
        <v>823</v>
      </c>
      <c r="F53" s="11">
        <v>314</v>
      </c>
      <c r="G53" s="12" t="s">
        <v>61</v>
      </c>
      <c r="H53" s="13">
        <v>1137</v>
      </c>
      <c r="I53" s="25">
        <v>726</v>
      </c>
      <c r="J53" s="25">
        <v>97</v>
      </c>
      <c r="K53" s="25">
        <v>314</v>
      </c>
      <c r="L53" s="26"/>
      <c r="M53" s="27"/>
      <c r="N53" s="28"/>
      <c r="O53" s="28"/>
      <c r="P53" s="28"/>
      <c r="Q53" s="28"/>
      <c r="R53" s="31"/>
      <c r="S53" s="27"/>
      <c r="T53" s="28"/>
      <c r="U53" s="28"/>
      <c r="V53" s="28"/>
      <c r="W53" s="28"/>
      <c r="X53" s="28"/>
    </row>
    <row r="54" spans="1:24" ht="27">
      <c r="A54" s="684"/>
      <c r="B54" s="14" t="s">
        <v>427</v>
      </c>
      <c r="C54" s="14" t="s">
        <v>427</v>
      </c>
      <c r="D54" s="11">
        <v>762</v>
      </c>
      <c r="E54" s="11">
        <v>555</v>
      </c>
      <c r="F54" s="11">
        <v>207</v>
      </c>
      <c r="G54" s="12" t="s">
        <v>61</v>
      </c>
      <c r="H54" s="13">
        <v>762</v>
      </c>
      <c r="I54" s="25">
        <v>468</v>
      </c>
      <c r="J54" s="25">
        <v>87</v>
      </c>
      <c r="K54" s="25">
        <v>207</v>
      </c>
      <c r="L54" s="26"/>
      <c r="M54" s="27"/>
      <c r="N54" s="28"/>
      <c r="O54" s="28"/>
      <c r="P54" s="28"/>
      <c r="Q54" s="28"/>
      <c r="R54" s="31"/>
      <c r="S54" s="27"/>
      <c r="T54" s="28"/>
      <c r="U54" s="28"/>
      <c r="V54" s="28"/>
      <c r="W54" s="28"/>
      <c r="X54" s="28"/>
    </row>
    <row r="55" spans="1:24">
      <c r="A55" s="684"/>
      <c r="B55" s="14" t="s">
        <v>71</v>
      </c>
      <c r="C55" s="14" t="s">
        <v>71</v>
      </c>
      <c r="D55" s="11">
        <v>1533</v>
      </c>
      <c r="E55" s="11">
        <v>1126</v>
      </c>
      <c r="F55" s="11">
        <v>407</v>
      </c>
      <c r="G55" s="12" t="s">
        <v>61</v>
      </c>
      <c r="H55" s="13">
        <v>1533</v>
      </c>
      <c r="I55" s="25">
        <v>946</v>
      </c>
      <c r="J55" s="25">
        <v>180</v>
      </c>
      <c r="K55" s="25">
        <v>407</v>
      </c>
      <c r="L55" s="26"/>
      <c r="M55" s="27"/>
      <c r="N55" s="28"/>
      <c r="O55" s="28"/>
      <c r="P55" s="28"/>
      <c r="Q55" s="28"/>
      <c r="R55" s="31"/>
      <c r="S55" s="27"/>
      <c r="T55" s="28"/>
      <c r="U55" s="28"/>
      <c r="V55" s="28"/>
      <c r="W55" s="28"/>
      <c r="X55" s="28"/>
    </row>
    <row r="56" spans="1:24" ht="27">
      <c r="A56" s="684"/>
      <c r="B56" s="14" t="s">
        <v>72</v>
      </c>
      <c r="C56" s="14" t="s">
        <v>72</v>
      </c>
      <c r="D56" s="11">
        <v>953</v>
      </c>
      <c r="E56" s="11">
        <v>667</v>
      </c>
      <c r="F56" s="11">
        <v>286</v>
      </c>
      <c r="G56" s="12" t="s">
        <v>23</v>
      </c>
      <c r="H56" s="13">
        <v>948</v>
      </c>
      <c r="I56" s="25">
        <v>636</v>
      </c>
      <c r="J56" s="25">
        <v>29</v>
      </c>
      <c r="K56" s="25">
        <v>283</v>
      </c>
      <c r="L56" s="26" t="s">
        <v>1191</v>
      </c>
      <c r="M56" s="27">
        <v>5</v>
      </c>
      <c r="N56" s="28"/>
      <c r="O56" s="28"/>
      <c r="P56" s="28">
        <v>2</v>
      </c>
      <c r="Q56" s="28">
        <v>3</v>
      </c>
      <c r="R56" s="31"/>
      <c r="S56" s="27"/>
      <c r="T56" s="28"/>
      <c r="U56" s="28"/>
      <c r="V56" s="28"/>
      <c r="W56" s="28"/>
      <c r="X56" s="28"/>
    </row>
    <row r="57" spans="1:24">
      <c r="A57" s="684"/>
      <c r="B57" s="14" t="s">
        <v>73</v>
      </c>
      <c r="C57" s="14" t="s">
        <v>73</v>
      </c>
      <c r="D57" s="11">
        <v>804</v>
      </c>
      <c r="E57" s="11">
        <v>572</v>
      </c>
      <c r="F57" s="11">
        <v>232</v>
      </c>
      <c r="G57" s="12" t="s">
        <v>61</v>
      </c>
      <c r="H57" s="13">
        <v>804</v>
      </c>
      <c r="I57" s="25">
        <v>530</v>
      </c>
      <c r="J57" s="25">
        <v>42</v>
      </c>
      <c r="K57" s="25">
        <v>232</v>
      </c>
      <c r="L57" s="26"/>
      <c r="M57" s="27"/>
      <c r="N57" s="28"/>
      <c r="O57" s="28"/>
      <c r="P57" s="28"/>
      <c r="Q57" s="28"/>
      <c r="R57" s="31"/>
      <c r="S57" s="27"/>
      <c r="T57" s="28"/>
      <c r="U57" s="28"/>
      <c r="V57" s="28"/>
      <c r="W57" s="28"/>
      <c r="X57" s="28"/>
    </row>
    <row r="58" spans="1:24">
      <c r="A58" s="684"/>
      <c r="B58" s="14" t="s">
        <v>74</v>
      </c>
      <c r="C58" s="14" t="s">
        <v>74</v>
      </c>
      <c r="D58" s="11">
        <v>1409</v>
      </c>
      <c r="E58" s="11">
        <v>1039</v>
      </c>
      <c r="F58" s="11">
        <v>370</v>
      </c>
      <c r="G58" s="12" t="s">
        <v>61</v>
      </c>
      <c r="H58" s="13">
        <v>1409</v>
      </c>
      <c r="I58" s="25">
        <v>850</v>
      </c>
      <c r="J58" s="25">
        <v>189</v>
      </c>
      <c r="K58" s="25">
        <v>370</v>
      </c>
      <c r="L58" s="26"/>
      <c r="M58" s="27"/>
      <c r="N58" s="28"/>
      <c r="O58" s="28"/>
      <c r="P58" s="28"/>
      <c r="Q58" s="28"/>
      <c r="R58" s="31"/>
      <c r="S58" s="27"/>
      <c r="T58" s="28"/>
      <c r="U58" s="28"/>
      <c r="V58" s="28"/>
      <c r="W58" s="28"/>
      <c r="X58" s="28"/>
    </row>
    <row r="59" spans="1:24">
      <c r="A59" s="684"/>
      <c r="B59" s="14" t="s">
        <v>75</v>
      </c>
      <c r="C59" s="14" t="s">
        <v>75</v>
      </c>
      <c r="D59" s="11">
        <v>1500</v>
      </c>
      <c r="E59" s="11">
        <v>1087</v>
      </c>
      <c r="F59" s="11">
        <v>413</v>
      </c>
      <c r="G59" s="12" t="s">
        <v>61</v>
      </c>
      <c r="H59" s="13">
        <v>1500</v>
      </c>
      <c r="I59" s="25">
        <v>967</v>
      </c>
      <c r="J59" s="25">
        <v>120</v>
      </c>
      <c r="K59" s="25">
        <v>413</v>
      </c>
      <c r="L59" s="26"/>
      <c r="M59" s="27"/>
      <c r="N59" s="28"/>
      <c r="O59" s="28"/>
      <c r="P59" s="28"/>
      <c r="Q59" s="28"/>
      <c r="R59" s="31"/>
      <c r="S59" s="27"/>
      <c r="T59" s="28"/>
      <c r="U59" s="28"/>
      <c r="V59" s="28"/>
      <c r="W59" s="28"/>
      <c r="X59" s="28"/>
    </row>
    <row r="60" spans="1:24" ht="27">
      <c r="A60" s="684"/>
      <c r="B60" s="14" t="s">
        <v>76</v>
      </c>
      <c r="C60" s="14" t="s">
        <v>76</v>
      </c>
      <c r="D60" s="11">
        <v>734</v>
      </c>
      <c r="E60" s="11">
        <v>527</v>
      </c>
      <c r="F60" s="11">
        <v>207</v>
      </c>
      <c r="G60" s="12" t="s">
        <v>61</v>
      </c>
      <c r="H60" s="13">
        <v>719</v>
      </c>
      <c r="I60" s="25">
        <v>471</v>
      </c>
      <c r="J60" s="25">
        <v>48</v>
      </c>
      <c r="K60" s="25">
        <v>200</v>
      </c>
      <c r="L60" s="26" t="s">
        <v>1191</v>
      </c>
      <c r="M60" s="27">
        <v>15</v>
      </c>
      <c r="N60" s="28">
        <v>1</v>
      </c>
      <c r="O60" s="28"/>
      <c r="P60" s="28">
        <v>7</v>
      </c>
      <c r="Q60" s="28">
        <v>7</v>
      </c>
      <c r="R60" s="31"/>
      <c r="S60" s="27"/>
      <c r="T60" s="28"/>
      <c r="U60" s="28"/>
      <c r="V60" s="28"/>
      <c r="W60" s="28"/>
      <c r="X60" s="28"/>
    </row>
    <row r="61" spans="1:24" ht="27">
      <c r="A61" s="684"/>
      <c r="B61" s="14" t="s">
        <v>1200</v>
      </c>
      <c r="C61" s="14" t="s">
        <v>1200</v>
      </c>
      <c r="D61" s="11">
        <v>31</v>
      </c>
      <c r="E61" s="11">
        <v>18</v>
      </c>
      <c r="F61" s="11">
        <v>13</v>
      </c>
      <c r="G61" s="12"/>
      <c r="H61" s="15"/>
      <c r="I61" s="28"/>
      <c r="J61" s="28"/>
      <c r="K61" s="25"/>
      <c r="L61" s="26"/>
      <c r="M61" s="27"/>
      <c r="N61" s="28"/>
      <c r="O61" s="28"/>
      <c r="P61" s="28"/>
      <c r="Q61" s="28"/>
      <c r="R61" s="31" t="s">
        <v>21</v>
      </c>
      <c r="S61" s="15">
        <v>31</v>
      </c>
      <c r="T61" s="25">
        <v>1</v>
      </c>
      <c r="U61" s="25">
        <v>11</v>
      </c>
      <c r="V61" s="32">
        <v>16</v>
      </c>
      <c r="W61" s="32">
        <v>1</v>
      </c>
      <c r="X61" s="32">
        <v>2</v>
      </c>
    </row>
    <row r="62" spans="1:24" ht="27">
      <c r="A62" s="684"/>
      <c r="B62" s="16" t="s">
        <v>78</v>
      </c>
      <c r="C62" s="16" t="s">
        <v>78</v>
      </c>
      <c r="D62" s="11">
        <v>19</v>
      </c>
      <c r="E62" s="11">
        <v>11</v>
      </c>
      <c r="F62" s="11">
        <v>8</v>
      </c>
      <c r="G62" s="12"/>
      <c r="H62" s="15"/>
      <c r="I62" s="28"/>
      <c r="J62" s="28"/>
      <c r="K62" s="25"/>
      <c r="L62" s="26"/>
      <c r="M62" s="27"/>
      <c r="N62" s="28"/>
      <c r="O62" s="28"/>
      <c r="P62" s="28"/>
      <c r="Q62" s="28"/>
      <c r="R62" s="31" t="s">
        <v>21</v>
      </c>
      <c r="S62" s="15">
        <v>19</v>
      </c>
      <c r="T62" s="25">
        <v>1</v>
      </c>
      <c r="U62" s="25">
        <v>6</v>
      </c>
      <c r="V62" s="32">
        <v>9</v>
      </c>
      <c r="W62" s="32">
        <v>1</v>
      </c>
      <c r="X62" s="32">
        <v>2</v>
      </c>
    </row>
    <row r="63" spans="1:24" ht="27">
      <c r="A63" s="684"/>
      <c r="B63" s="16" t="s">
        <v>20</v>
      </c>
      <c r="C63" s="16" t="s">
        <v>20</v>
      </c>
      <c r="D63" s="11">
        <v>5</v>
      </c>
      <c r="E63" s="11">
        <v>3</v>
      </c>
      <c r="F63" s="11">
        <v>2</v>
      </c>
      <c r="G63" s="12"/>
      <c r="H63" s="15"/>
      <c r="I63" s="28"/>
      <c r="J63" s="28"/>
      <c r="K63" s="25"/>
      <c r="L63" s="26"/>
      <c r="M63" s="27"/>
      <c r="N63" s="28"/>
      <c r="O63" s="28"/>
      <c r="P63" s="28"/>
      <c r="Q63" s="28"/>
      <c r="R63" s="31" t="s">
        <v>21</v>
      </c>
      <c r="S63" s="15">
        <v>5</v>
      </c>
      <c r="T63" s="25"/>
      <c r="U63" s="25">
        <v>2</v>
      </c>
      <c r="V63" s="32">
        <v>3</v>
      </c>
      <c r="W63" s="32"/>
      <c r="X63" s="32"/>
    </row>
    <row r="64" spans="1:24">
      <c r="A64" s="685"/>
      <c r="B64" s="14" t="s">
        <v>77</v>
      </c>
      <c r="C64" s="14" t="s">
        <v>77</v>
      </c>
      <c r="D64" s="11">
        <v>699</v>
      </c>
      <c r="E64" s="11">
        <v>570</v>
      </c>
      <c r="F64" s="11">
        <v>129</v>
      </c>
      <c r="G64" s="12" t="s">
        <v>61</v>
      </c>
      <c r="H64" s="13">
        <v>699</v>
      </c>
      <c r="I64" s="25">
        <v>304</v>
      </c>
      <c r="J64" s="25">
        <v>266</v>
      </c>
      <c r="K64" s="25">
        <v>129</v>
      </c>
      <c r="L64" s="26"/>
      <c r="M64" s="27"/>
      <c r="N64" s="28"/>
      <c r="O64" s="28"/>
      <c r="P64" s="28"/>
      <c r="Q64" s="28"/>
      <c r="R64" s="31"/>
      <c r="S64" s="27"/>
      <c r="T64" s="28"/>
      <c r="U64" s="28"/>
      <c r="V64" s="28"/>
      <c r="W64" s="28"/>
      <c r="X64" s="28"/>
    </row>
    <row r="65" spans="1:24" ht="27">
      <c r="A65" s="9" t="s">
        <v>1201</v>
      </c>
      <c r="B65" s="9" t="s">
        <v>1202</v>
      </c>
      <c r="C65" s="14" t="s">
        <v>79</v>
      </c>
      <c r="D65" s="11">
        <v>807</v>
      </c>
      <c r="E65" s="11">
        <v>564</v>
      </c>
      <c r="F65" s="11">
        <v>243</v>
      </c>
      <c r="G65" s="12" t="s">
        <v>61</v>
      </c>
      <c r="H65" s="13">
        <v>720</v>
      </c>
      <c r="I65" s="25">
        <v>470</v>
      </c>
      <c r="J65" s="25">
        <v>49</v>
      </c>
      <c r="K65" s="25">
        <v>201</v>
      </c>
      <c r="L65" s="26" t="s">
        <v>1191</v>
      </c>
      <c r="M65" s="27">
        <v>87</v>
      </c>
      <c r="N65" s="28">
        <v>6</v>
      </c>
      <c r="O65" s="28">
        <v>3</v>
      </c>
      <c r="P65" s="28">
        <v>39</v>
      </c>
      <c r="Q65" s="28">
        <v>39</v>
      </c>
      <c r="R65" s="31"/>
      <c r="S65" s="27"/>
      <c r="T65" s="28"/>
      <c r="U65" s="28"/>
      <c r="V65" s="28"/>
      <c r="W65" s="28"/>
      <c r="X65" s="28"/>
    </row>
    <row r="66" spans="1:24">
      <c r="A66" s="9" t="s">
        <v>137</v>
      </c>
      <c r="B66" s="9" t="s">
        <v>1203</v>
      </c>
      <c r="C66" s="14" t="s">
        <v>80</v>
      </c>
      <c r="D66" s="11">
        <v>1104</v>
      </c>
      <c r="E66" s="11">
        <v>813</v>
      </c>
      <c r="F66" s="11">
        <v>291</v>
      </c>
      <c r="G66" s="12" t="s">
        <v>61</v>
      </c>
      <c r="H66" s="13">
        <v>1104</v>
      </c>
      <c r="I66" s="25">
        <v>676</v>
      </c>
      <c r="J66" s="25">
        <v>137</v>
      </c>
      <c r="K66" s="25">
        <v>291</v>
      </c>
      <c r="L66" s="26"/>
      <c r="M66" s="27"/>
      <c r="N66" s="28"/>
      <c r="O66" s="28"/>
      <c r="P66" s="28"/>
      <c r="Q66" s="28"/>
      <c r="R66" s="31"/>
      <c r="S66" s="27"/>
      <c r="T66" s="28"/>
      <c r="U66" s="28"/>
      <c r="V66" s="28"/>
      <c r="W66" s="28"/>
      <c r="X66" s="28"/>
    </row>
    <row r="67" spans="1:24">
      <c r="A67" s="9" t="s">
        <v>81</v>
      </c>
      <c r="B67" s="9" t="s">
        <v>1204</v>
      </c>
      <c r="C67" s="14" t="s">
        <v>82</v>
      </c>
      <c r="D67" s="11">
        <v>540</v>
      </c>
      <c r="E67" s="11">
        <v>388</v>
      </c>
      <c r="F67" s="11">
        <v>152</v>
      </c>
      <c r="G67" s="12" t="s">
        <v>23</v>
      </c>
      <c r="H67" s="13">
        <v>540</v>
      </c>
      <c r="I67" s="25">
        <v>351</v>
      </c>
      <c r="J67" s="25">
        <v>37</v>
      </c>
      <c r="K67" s="25">
        <v>152</v>
      </c>
      <c r="L67" s="26"/>
      <c r="M67" s="27"/>
      <c r="N67" s="28"/>
      <c r="O67" s="28"/>
      <c r="P67" s="28"/>
      <c r="Q67" s="28"/>
      <c r="R67" s="31"/>
      <c r="S67" s="27"/>
      <c r="T67" s="28"/>
      <c r="U67" s="28"/>
      <c r="V67" s="28"/>
      <c r="W67" s="28"/>
      <c r="X67" s="28"/>
    </row>
    <row r="68" spans="1:24">
      <c r="A68" s="9" t="s">
        <v>636</v>
      </c>
      <c r="B68" s="9" t="s">
        <v>1205</v>
      </c>
      <c r="C68" s="14" t="s">
        <v>1206</v>
      </c>
      <c r="D68" s="11">
        <v>1044</v>
      </c>
      <c r="E68" s="11">
        <v>745</v>
      </c>
      <c r="F68" s="11">
        <v>299</v>
      </c>
      <c r="G68" s="12" t="s">
        <v>61</v>
      </c>
      <c r="H68" s="13">
        <v>1044</v>
      </c>
      <c r="I68" s="25">
        <v>683</v>
      </c>
      <c r="J68" s="25">
        <v>62</v>
      </c>
      <c r="K68" s="25">
        <v>299</v>
      </c>
      <c r="L68" s="26"/>
      <c r="M68" s="27"/>
      <c r="N68" s="28"/>
      <c r="O68" s="28"/>
      <c r="P68" s="28"/>
      <c r="Q68" s="28"/>
      <c r="R68" s="31"/>
      <c r="S68" s="27"/>
      <c r="T68" s="28"/>
      <c r="U68" s="28"/>
      <c r="V68" s="28"/>
      <c r="W68" s="28"/>
      <c r="X68" s="28"/>
    </row>
    <row r="69" spans="1:24" ht="27">
      <c r="A69" s="9" t="s">
        <v>84</v>
      </c>
      <c r="B69" s="9" t="s">
        <v>1207</v>
      </c>
      <c r="C69" s="14" t="s">
        <v>85</v>
      </c>
      <c r="D69" s="11">
        <v>1302</v>
      </c>
      <c r="E69" s="11">
        <v>870</v>
      </c>
      <c r="F69" s="11">
        <v>432</v>
      </c>
      <c r="G69" s="12" t="s">
        <v>61</v>
      </c>
      <c r="H69" s="13">
        <v>919</v>
      </c>
      <c r="I69" s="25">
        <v>593</v>
      </c>
      <c r="J69" s="25">
        <v>73</v>
      </c>
      <c r="K69" s="25">
        <v>253</v>
      </c>
      <c r="L69" s="26" t="s">
        <v>1191</v>
      </c>
      <c r="M69" s="27">
        <v>383</v>
      </c>
      <c r="N69" s="28">
        <v>52</v>
      </c>
      <c r="O69" s="28">
        <v>28</v>
      </c>
      <c r="P69" s="28">
        <v>152</v>
      </c>
      <c r="Q69" s="28">
        <v>151</v>
      </c>
      <c r="R69" s="31"/>
      <c r="S69" s="27"/>
      <c r="T69" s="28"/>
      <c r="U69" s="28"/>
      <c r="V69" s="28"/>
      <c r="W69" s="28"/>
      <c r="X69" s="28"/>
    </row>
    <row r="70" spans="1:24">
      <c r="A70" s="9" t="s">
        <v>84</v>
      </c>
      <c r="B70" s="9" t="s">
        <v>1208</v>
      </c>
      <c r="C70" s="14" t="s">
        <v>86</v>
      </c>
      <c r="D70" s="11">
        <v>784</v>
      </c>
      <c r="E70" s="11">
        <v>566</v>
      </c>
      <c r="F70" s="11">
        <v>218</v>
      </c>
      <c r="G70" s="12" t="s">
        <v>61</v>
      </c>
      <c r="H70" s="13">
        <v>784</v>
      </c>
      <c r="I70" s="25">
        <v>489</v>
      </c>
      <c r="J70" s="25">
        <v>77</v>
      </c>
      <c r="K70" s="25">
        <v>218</v>
      </c>
      <c r="L70" s="26"/>
      <c r="M70" s="27"/>
      <c r="N70" s="28"/>
      <c r="O70" s="28"/>
      <c r="P70" s="28"/>
      <c r="Q70" s="28"/>
      <c r="R70" s="31"/>
      <c r="S70" s="27"/>
      <c r="T70" s="28"/>
      <c r="U70" s="28"/>
      <c r="V70" s="28"/>
      <c r="W70" s="28"/>
      <c r="X70" s="28"/>
    </row>
    <row r="71" spans="1:24">
      <c r="A71" s="9" t="s">
        <v>84</v>
      </c>
      <c r="B71" s="9" t="s">
        <v>1209</v>
      </c>
      <c r="C71" s="14" t="s">
        <v>87</v>
      </c>
      <c r="D71" s="11">
        <v>935</v>
      </c>
      <c r="E71" s="11">
        <v>669</v>
      </c>
      <c r="F71" s="11">
        <v>266</v>
      </c>
      <c r="G71" s="12" t="s">
        <v>61</v>
      </c>
      <c r="H71" s="13">
        <v>935</v>
      </c>
      <c r="I71" s="25">
        <v>605</v>
      </c>
      <c r="J71" s="25">
        <v>64</v>
      </c>
      <c r="K71" s="25">
        <v>266</v>
      </c>
      <c r="L71" s="26"/>
      <c r="M71" s="27"/>
      <c r="N71" s="28"/>
      <c r="O71" s="28"/>
      <c r="P71" s="28"/>
      <c r="Q71" s="28"/>
      <c r="R71" s="31"/>
      <c r="S71" s="27"/>
      <c r="T71" s="28"/>
      <c r="U71" s="28"/>
      <c r="V71" s="28"/>
      <c r="W71" s="28"/>
      <c r="X71" s="28"/>
    </row>
    <row r="72" spans="1:24">
      <c r="A72" s="9" t="s">
        <v>1210</v>
      </c>
      <c r="B72" s="9" t="s">
        <v>1211</v>
      </c>
      <c r="C72" s="14" t="s">
        <v>88</v>
      </c>
      <c r="D72" s="11">
        <v>1001</v>
      </c>
      <c r="E72" s="11">
        <v>729</v>
      </c>
      <c r="F72" s="11">
        <v>272</v>
      </c>
      <c r="G72" s="12" t="s">
        <v>61</v>
      </c>
      <c r="H72" s="13">
        <v>1001</v>
      </c>
      <c r="I72" s="25">
        <v>630</v>
      </c>
      <c r="J72" s="25">
        <v>99</v>
      </c>
      <c r="K72" s="25">
        <v>272</v>
      </c>
      <c r="L72" s="26"/>
      <c r="M72" s="27"/>
      <c r="N72" s="28"/>
      <c r="O72" s="28"/>
      <c r="P72" s="28"/>
      <c r="Q72" s="28"/>
      <c r="R72" s="31"/>
      <c r="S72" s="27"/>
      <c r="T72" s="28"/>
      <c r="U72" s="28"/>
      <c r="V72" s="28"/>
      <c r="W72" s="28"/>
      <c r="X72" s="28"/>
    </row>
    <row r="73" spans="1:24">
      <c r="A73" s="9" t="s">
        <v>131</v>
      </c>
      <c r="B73" s="9" t="s">
        <v>1212</v>
      </c>
      <c r="C73" s="14" t="s">
        <v>89</v>
      </c>
      <c r="D73" s="11">
        <v>1161</v>
      </c>
      <c r="E73" s="11">
        <v>861</v>
      </c>
      <c r="F73" s="11">
        <v>300</v>
      </c>
      <c r="G73" s="12" t="s">
        <v>61</v>
      </c>
      <c r="H73" s="13">
        <v>1161</v>
      </c>
      <c r="I73" s="25">
        <v>703</v>
      </c>
      <c r="J73" s="25">
        <v>158</v>
      </c>
      <c r="K73" s="25">
        <v>300</v>
      </c>
      <c r="L73" s="26"/>
      <c r="M73" s="27"/>
      <c r="N73" s="28"/>
      <c r="O73" s="28"/>
      <c r="P73" s="28"/>
      <c r="Q73" s="28"/>
      <c r="R73" s="31"/>
      <c r="S73" s="27"/>
      <c r="T73" s="28"/>
      <c r="U73" s="28"/>
      <c r="V73" s="28"/>
      <c r="W73" s="28"/>
      <c r="X73" s="28"/>
    </row>
    <row r="74" spans="1:24" ht="27">
      <c r="A74" s="9" t="s">
        <v>127</v>
      </c>
      <c r="B74" s="9" t="s">
        <v>1213</v>
      </c>
      <c r="C74" s="14" t="s">
        <v>90</v>
      </c>
      <c r="D74" s="11">
        <v>1591</v>
      </c>
      <c r="E74" s="11">
        <v>1095</v>
      </c>
      <c r="F74" s="11">
        <v>496</v>
      </c>
      <c r="G74" s="12" t="s">
        <v>61</v>
      </c>
      <c r="H74" s="13">
        <v>1414</v>
      </c>
      <c r="I74" s="25">
        <v>885</v>
      </c>
      <c r="J74" s="25">
        <v>146</v>
      </c>
      <c r="K74" s="25">
        <v>383</v>
      </c>
      <c r="L74" s="26" t="s">
        <v>1191</v>
      </c>
      <c r="M74" s="27">
        <v>177</v>
      </c>
      <c r="N74" s="28">
        <v>12</v>
      </c>
      <c r="O74" s="28">
        <v>10</v>
      </c>
      <c r="P74" s="28">
        <v>52</v>
      </c>
      <c r="Q74" s="28">
        <v>103</v>
      </c>
      <c r="R74" s="31"/>
      <c r="S74" s="27"/>
      <c r="T74" s="28"/>
      <c r="U74" s="28"/>
      <c r="V74" s="28"/>
      <c r="W74" s="28"/>
      <c r="X74" s="28"/>
    </row>
    <row r="75" spans="1:24">
      <c r="A75" s="9" t="s">
        <v>459</v>
      </c>
      <c r="B75" s="9" t="s">
        <v>1214</v>
      </c>
      <c r="C75" s="14" t="s">
        <v>91</v>
      </c>
      <c r="D75" s="11">
        <v>685</v>
      </c>
      <c r="E75" s="11">
        <v>505</v>
      </c>
      <c r="F75" s="11">
        <v>180</v>
      </c>
      <c r="G75" s="12" t="s">
        <v>61</v>
      </c>
      <c r="H75" s="13">
        <v>685</v>
      </c>
      <c r="I75" s="25">
        <v>413</v>
      </c>
      <c r="J75" s="25">
        <v>92</v>
      </c>
      <c r="K75" s="25">
        <v>180</v>
      </c>
      <c r="L75" s="26"/>
      <c r="M75" s="27"/>
      <c r="N75" s="28"/>
      <c r="O75" s="28"/>
      <c r="P75" s="28"/>
      <c r="Q75" s="28"/>
      <c r="R75" s="31"/>
      <c r="S75" s="27"/>
      <c r="T75" s="28"/>
      <c r="U75" s="28"/>
      <c r="V75" s="28"/>
      <c r="W75" s="28"/>
      <c r="X75" s="28"/>
    </row>
    <row r="76" spans="1:24">
      <c r="A76" s="9" t="s">
        <v>121</v>
      </c>
      <c r="B76" s="9" t="s">
        <v>1215</v>
      </c>
      <c r="C76" s="14" t="s">
        <v>92</v>
      </c>
      <c r="D76" s="11">
        <v>1345</v>
      </c>
      <c r="E76" s="11">
        <v>964</v>
      </c>
      <c r="F76" s="11">
        <v>381</v>
      </c>
      <c r="G76" s="12" t="s">
        <v>61</v>
      </c>
      <c r="H76" s="13">
        <v>1345</v>
      </c>
      <c r="I76" s="25">
        <v>883</v>
      </c>
      <c r="J76" s="25">
        <v>81</v>
      </c>
      <c r="K76" s="25">
        <v>381</v>
      </c>
      <c r="L76" s="26"/>
      <c r="M76" s="27"/>
      <c r="N76" s="28"/>
      <c r="O76" s="28"/>
      <c r="P76" s="28"/>
      <c r="Q76" s="28"/>
      <c r="R76" s="31"/>
      <c r="S76" s="27"/>
      <c r="T76" s="28"/>
      <c r="U76" s="28"/>
      <c r="V76" s="28"/>
      <c r="W76" s="28"/>
      <c r="X76" s="28"/>
    </row>
    <row r="77" spans="1:24">
      <c r="A77" s="9" t="s">
        <v>93</v>
      </c>
      <c r="B77" s="9" t="s">
        <v>1216</v>
      </c>
      <c r="C77" s="14" t="s">
        <v>94</v>
      </c>
      <c r="D77" s="11">
        <v>994</v>
      </c>
      <c r="E77" s="11">
        <v>708</v>
      </c>
      <c r="F77" s="11">
        <v>286</v>
      </c>
      <c r="G77" s="12" t="s">
        <v>61</v>
      </c>
      <c r="H77" s="13">
        <v>994</v>
      </c>
      <c r="I77" s="25">
        <v>652</v>
      </c>
      <c r="J77" s="25">
        <v>56</v>
      </c>
      <c r="K77" s="25">
        <v>286</v>
      </c>
      <c r="L77" s="26"/>
      <c r="M77" s="27"/>
      <c r="N77" s="28"/>
      <c r="O77" s="28"/>
      <c r="P77" s="28"/>
      <c r="Q77" s="28"/>
      <c r="R77" s="31"/>
      <c r="S77" s="27"/>
      <c r="T77" s="28"/>
      <c r="U77" s="28"/>
      <c r="V77" s="28"/>
      <c r="W77" s="28"/>
      <c r="X77" s="28"/>
    </row>
    <row r="78" spans="1:24" ht="27">
      <c r="A78" s="9" t="s">
        <v>93</v>
      </c>
      <c r="B78" s="9" t="s">
        <v>1217</v>
      </c>
      <c r="C78" s="14" t="s">
        <v>95</v>
      </c>
      <c r="D78" s="11">
        <v>869</v>
      </c>
      <c r="E78" s="11">
        <v>610</v>
      </c>
      <c r="F78" s="11">
        <v>259</v>
      </c>
      <c r="G78" s="12" t="s">
        <v>61</v>
      </c>
      <c r="H78" s="13">
        <v>830</v>
      </c>
      <c r="I78" s="25">
        <v>541</v>
      </c>
      <c r="J78" s="25">
        <v>47</v>
      </c>
      <c r="K78" s="25">
        <v>242</v>
      </c>
      <c r="L78" s="26" t="s">
        <v>1191</v>
      </c>
      <c r="M78" s="27">
        <v>39</v>
      </c>
      <c r="N78" s="28">
        <v>9</v>
      </c>
      <c r="O78" s="28">
        <v>5</v>
      </c>
      <c r="P78" s="28">
        <v>13</v>
      </c>
      <c r="Q78" s="28">
        <v>12</v>
      </c>
      <c r="R78" s="31"/>
      <c r="S78" s="27"/>
      <c r="T78" s="28"/>
      <c r="U78" s="28"/>
      <c r="V78" s="28"/>
      <c r="W78" s="28"/>
      <c r="X78" s="28"/>
    </row>
    <row r="79" spans="1:24" ht="27">
      <c r="A79" s="9" t="s">
        <v>640</v>
      </c>
      <c r="B79" s="9" t="s">
        <v>1218</v>
      </c>
      <c r="C79" s="14" t="s">
        <v>96</v>
      </c>
      <c r="D79" s="11">
        <v>984</v>
      </c>
      <c r="E79" s="11">
        <v>730</v>
      </c>
      <c r="F79" s="11">
        <v>254</v>
      </c>
      <c r="G79" s="12" t="s">
        <v>61</v>
      </c>
      <c r="H79" s="13">
        <v>970</v>
      </c>
      <c r="I79" s="25">
        <v>584</v>
      </c>
      <c r="J79" s="25">
        <v>139</v>
      </c>
      <c r="K79" s="25">
        <v>247</v>
      </c>
      <c r="L79" s="26" t="s">
        <v>1191</v>
      </c>
      <c r="M79" s="27">
        <v>14</v>
      </c>
      <c r="N79" s="28">
        <v>1</v>
      </c>
      <c r="O79" s="28"/>
      <c r="P79" s="28">
        <v>6</v>
      </c>
      <c r="Q79" s="28">
        <v>7</v>
      </c>
      <c r="R79" s="31"/>
      <c r="S79" s="27"/>
      <c r="T79" s="28"/>
      <c r="U79" s="28"/>
      <c r="V79" s="28"/>
      <c r="W79" s="28"/>
      <c r="X79" s="28"/>
    </row>
    <row r="80" spans="1:24">
      <c r="A80" s="9" t="s">
        <v>97</v>
      </c>
      <c r="B80" s="9" t="s">
        <v>1219</v>
      </c>
      <c r="C80" s="14" t="s">
        <v>98</v>
      </c>
      <c r="D80" s="11">
        <v>582</v>
      </c>
      <c r="E80" s="11">
        <v>447</v>
      </c>
      <c r="F80" s="11">
        <v>135</v>
      </c>
      <c r="G80" s="12" t="s">
        <v>61</v>
      </c>
      <c r="H80" s="13">
        <v>582</v>
      </c>
      <c r="I80" s="25">
        <v>317</v>
      </c>
      <c r="J80" s="25">
        <v>130</v>
      </c>
      <c r="K80" s="25">
        <v>135</v>
      </c>
      <c r="L80" s="26"/>
      <c r="M80" s="27"/>
      <c r="N80" s="28"/>
      <c r="O80" s="28"/>
      <c r="P80" s="28"/>
      <c r="Q80" s="28"/>
      <c r="R80" s="31"/>
      <c r="S80" s="27"/>
      <c r="T80" s="28"/>
      <c r="U80" s="28"/>
      <c r="V80" s="28"/>
      <c r="W80" s="28"/>
      <c r="X80" s="28"/>
    </row>
    <row r="81" spans="1:24" ht="27">
      <c r="A81" s="9" t="s">
        <v>99</v>
      </c>
      <c r="B81" s="9" t="s">
        <v>1220</v>
      </c>
      <c r="C81" s="14" t="s">
        <v>100</v>
      </c>
      <c r="D81" s="11">
        <v>540</v>
      </c>
      <c r="E81" s="11">
        <v>372</v>
      </c>
      <c r="F81" s="11">
        <v>168</v>
      </c>
      <c r="G81" s="12" t="s">
        <v>61</v>
      </c>
      <c r="H81" s="13">
        <v>427</v>
      </c>
      <c r="I81" s="25">
        <v>271</v>
      </c>
      <c r="J81" s="25">
        <v>39</v>
      </c>
      <c r="K81" s="25">
        <v>117</v>
      </c>
      <c r="L81" s="26" t="s">
        <v>1191</v>
      </c>
      <c r="M81" s="27">
        <v>113</v>
      </c>
      <c r="N81" s="28">
        <v>21</v>
      </c>
      <c r="O81" s="28">
        <v>11</v>
      </c>
      <c r="P81" s="28">
        <v>41</v>
      </c>
      <c r="Q81" s="28">
        <v>40</v>
      </c>
      <c r="R81" s="31"/>
      <c r="S81" s="27"/>
      <c r="T81" s="28"/>
      <c r="U81" s="28"/>
      <c r="V81" s="28"/>
      <c r="W81" s="28"/>
      <c r="X81" s="28"/>
    </row>
    <row r="82" spans="1:24">
      <c r="A82" s="9" t="s">
        <v>949</v>
      </c>
      <c r="B82" s="9" t="s">
        <v>1221</v>
      </c>
      <c r="C82" s="14" t="s">
        <v>101</v>
      </c>
      <c r="D82" s="11">
        <v>1061</v>
      </c>
      <c r="E82" s="11">
        <v>749</v>
      </c>
      <c r="F82" s="11">
        <v>312</v>
      </c>
      <c r="G82" s="12" t="s">
        <v>23</v>
      </c>
      <c r="H82" s="13">
        <v>1061</v>
      </c>
      <c r="I82" s="25">
        <v>715</v>
      </c>
      <c r="J82" s="25">
        <v>34</v>
      </c>
      <c r="K82" s="25">
        <v>312</v>
      </c>
      <c r="L82" s="26"/>
      <c r="M82" s="27"/>
      <c r="N82" s="28"/>
      <c r="O82" s="28"/>
      <c r="P82" s="28"/>
      <c r="Q82" s="28"/>
      <c r="R82" s="31"/>
      <c r="S82" s="27"/>
      <c r="T82" s="28"/>
      <c r="U82" s="28"/>
      <c r="V82" s="28"/>
      <c r="W82" s="28"/>
      <c r="X82" s="28"/>
    </row>
    <row r="83" spans="1:24" ht="27">
      <c r="A83" s="9" t="s">
        <v>1222</v>
      </c>
      <c r="B83" s="9" t="s">
        <v>1223</v>
      </c>
      <c r="C83" s="14" t="s">
        <v>103</v>
      </c>
      <c r="D83" s="11">
        <v>634</v>
      </c>
      <c r="E83" s="11">
        <v>430</v>
      </c>
      <c r="F83" s="11">
        <v>204</v>
      </c>
      <c r="G83" s="12" t="s">
        <v>61</v>
      </c>
      <c r="H83" s="13">
        <v>527</v>
      </c>
      <c r="I83" s="25">
        <v>371</v>
      </c>
      <c r="J83" s="25"/>
      <c r="K83" s="25">
        <v>156</v>
      </c>
      <c r="L83" s="26" t="s">
        <v>1191</v>
      </c>
      <c r="M83" s="27">
        <v>107</v>
      </c>
      <c r="N83" s="28">
        <v>22</v>
      </c>
      <c r="O83" s="28">
        <v>12</v>
      </c>
      <c r="P83" s="28">
        <v>37</v>
      </c>
      <c r="Q83" s="28">
        <v>36</v>
      </c>
      <c r="R83" s="31"/>
      <c r="S83" s="27"/>
      <c r="T83" s="28"/>
      <c r="U83" s="28"/>
      <c r="V83" s="28"/>
      <c r="W83" s="28"/>
      <c r="X83" s="28"/>
    </row>
    <row r="84" spans="1:24">
      <c r="A84" s="9" t="s">
        <v>104</v>
      </c>
      <c r="B84" s="9" t="s">
        <v>1224</v>
      </c>
      <c r="C84" s="14" t="s">
        <v>105</v>
      </c>
      <c r="D84" s="11">
        <v>715</v>
      </c>
      <c r="E84" s="11">
        <v>511</v>
      </c>
      <c r="F84" s="11">
        <v>204</v>
      </c>
      <c r="G84" s="12" t="s">
        <v>61</v>
      </c>
      <c r="H84" s="13">
        <v>715</v>
      </c>
      <c r="I84" s="25">
        <v>472</v>
      </c>
      <c r="J84" s="25">
        <v>39</v>
      </c>
      <c r="K84" s="25">
        <v>204</v>
      </c>
      <c r="L84" s="26"/>
      <c r="M84" s="27"/>
      <c r="N84" s="28"/>
      <c r="O84" s="28"/>
      <c r="P84" s="28"/>
      <c r="Q84" s="28"/>
      <c r="R84" s="31"/>
      <c r="S84" s="27"/>
      <c r="T84" s="28"/>
      <c r="U84" s="28"/>
      <c r="V84" s="28"/>
      <c r="W84" s="28"/>
      <c r="X84" s="28"/>
    </row>
    <row r="85" spans="1:24" ht="27">
      <c r="A85" s="9" t="s">
        <v>142</v>
      </c>
      <c r="B85" s="9" t="s">
        <v>1225</v>
      </c>
      <c r="C85" s="14" t="s">
        <v>107</v>
      </c>
      <c r="D85" s="11">
        <v>741</v>
      </c>
      <c r="E85" s="11">
        <v>524</v>
      </c>
      <c r="F85" s="11">
        <v>217</v>
      </c>
      <c r="G85" s="12" t="s">
        <v>61</v>
      </c>
      <c r="H85" s="13">
        <v>726</v>
      </c>
      <c r="I85" s="25">
        <v>483</v>
      </c>
      <c r="J85" s="25">
        <v>33</v>
      </c>
      <c r="K85" s="25">
        <v>210</v>
      </c>
      <c r="L85" s="26" t="s">
        <v>1191</v>
      </c>
      <c r="M85" s="27">
        <v>15</v>
      </c>
      <c r="N85" s="28"/>
      <c r="O85" s="28"/>
      <c r="P85" s="28">
        <v>8</v>
      </c>
      <c r="Q85" s="28">
        <v>7</v>
      </c>
      <c r="R85" s="31"/>
      <c r="S85" s="27"/>
      <c r="T85" s="28"/>
      <c r="U85" s="28"/>
      <c r="V85" s="28"/>
      <c r="W85" s="28"/>
      <c r="X85" s="28"/>
    </row>
    <row r="86" spans="1:24">
      <c r="A86" s="9" t="s">
        <v>108</v>
      </c>
      <c r="B86" s="33" t="s">
        <v>1226</v>
      </c>
      <c r="C86" s="14" t="s">
        <v>109</v>
      </c>
      <c r="D86" s="11">
        <v>157</v>
      </c>
      <c r="E86" s="11">
        <v>8</v>
      </c>
      <c r="F86" s="11">
        <v>149</v>
      </c>
      <c r="G86" s="12" t="s">
        <v>23</v>
      </c>
      <c r="H86" s="13">
        <v>157</v>
      </c>
      <c r="I86" s="25">
        <v>8</v>
      </c>
      <c r="J86" s="25"/>
      <c r="K86" s="25">
        <v>149</v>
      </c>
      <c r="L86" s="26"/>
      <c r="M86" s="27"/>
      <c r="N86" s="28"/>
      <c r="O86" s="28"/>
      <c r="P86" s="28"/>
      <c r="Q86" s="28"/>
      <c r="R86" s="31"/>
      <c r="S86" s="27"/>
      <c r="T86" s="28"/>
      <c r="U86" s="28"/>
      <c r="V86" s="28"/>
      <c r="W86" s="28"/>
      <c r="X86" s="28"/>
    </row>
    <row r="87" spans="1:24">
      <c r="A87" s="14" t="s">
        <v>110</v>
      </c>
      <c r="B87" s="9">
        <v>372001</v>
      </c>
      <c r="C87" s="14" t="s">
        <v>110</v>
      </c>
      <c r="D87" s="11">
        <v>478</v>
      </c>
      <c r="E87" s="11">
        <v>324</v>
      </c>
      <c r="F87" s="11">
        <v>154</v>
      </c>
      <c r="G87" s="12" t="s">
        <v>61</v>
      </c>
      <c r="H87" s="13">
        <v>478</v>
      </c>
      <c r="I87" s="25">
        <v>304</v>
      </c>
      <c r="J87" s="25">
        <v>20</v>
      </c>
      <c r="K87" s="25">
        <v>154</v>
      </c>
      <c r="L87" s="26"/>
      <c r="M87" s="27"/>
      <c r="N87" s="28"/>
      <c r="O87" s="28"/>
      <c r="P87" s="28"/>
      <c r="Q87" s="28"/>
      <c r="R87" s="31"/>
      <c r="S87" s="27"/>
      <c r="T87" s="28"/>
      <c r="U87" s="28"/>
      <c r="V87" s="28"/>
      <c r="W87" s="28"/>
      <c r="X87" s="28"/>
    </row>
    <row r="88" spans="1:24">
      <c r="A88" s="14" t="s">
        <v>111</v>
      </c>
      <c r="B88" s="9">
        <v>371001</v>
      </c>
      <c r="C88" s="14" t="s">
        <v>111</v>
      </c>
      <c r="D88" s="11">
        <v>455</v>
      </c>
      <c r="E88" s="11">
        <v>329</v>
      </c>
      <c r="F88" s="11">
        <v>126</v>
      </c>
      <c r="G88" s="12" t="s">
        <v>61</v>
      </c>
      <c r="H88" s="13">
        <v>455</v>
      </c>
      <c r="I88" s="25">
        <v>294</v>
      </c>
      <c r="J88" s="25">
        <v>35</v>
      </c>
      <c r="K88" s="25">
        <v>126</v>
      </c>
      <c r="L88" s="26"/>
      <c r="M88" s="27"/>
      <c r="N88" s="28"/>
      <c r="O88" s="28"/>
      <c r="P88" s="28"/>
      <c r="Q88" s="28"/>
      <c r="R88" s="31"/>
      <c r="S88" s="27"/>
      <c r="T88" s="28"/>
      <c r="U88" s="28"/>
      <c r="V88" s="28"/>
      <c r="W88" s="28"/>
      <c r="X88" s="28"/>
    </row>
    <row r="89" spans="1:24">
      <c r="A89" s="9" t="s">
        <v>430</v>
      </c>
      <c r="B89" s="9" t="s">
        <v>1227</v>
      </c>
      <c r="C89" s="14" t="s">
        <v>114</v>
      </c>
      <c r="D89" s="11">
        <v>2746</v>
      </c>
      <c r="E89" s="11">
        <v>2039</v>
      </c>
      <c r="F89" s="11">
        <v>707</v>
      </c>
      <c r="G89" s="12" t="s">
        <v>23</v>
      </c>
      <c r="H89" s="13">
        <v>2746</v>
      </c>
      <c r="I89" s="25">
        <v>1641</v>
      </c>
      <c r="J89" s="25">
        <v>398</v>
      </c>
      <c r="K89" s="25">
        <v>707</v>
      </c>
      <c r="L89" s="26"/>
      <c r="M89" s="27"/>
      <c r="N89" s="28"/>
      <c r="O89" s="28"/>
      <c r="P89" s="28"/>
      <c r="Q89" s="28"/>
      <c r="R89" s="31"/>
      <c r="S89" s="27"/>
      <c r="T89" s="28"/>
      <c r="U89" s="28"/>
      <c r="V89" s="28"/>
      <c r="W89" s="28"/>
      <c r="X89" s="28"/>
    </row>
    <row r="90" spans="1:24">
      <c r="A90" s="9" t="s">
        <v>430</v>
      </c>
      <c r="B90" s="9" t="s">
        <v>1228</v>
      </c>
      <c r="C90" s="14" t="s">
        <v>115</v>
      </c>
      <c r="D90" s="11">
        <v>2050</v>
      </c>
      <c r="E90" s="11">
        <v>1480</v>
      </c>
      <c r="F90" s="11">
        <v>570</v>
      </c>
      <c r="G90" s="12" t="s">
        <v>23</v>
      </c>
      <c r="H90" s="13">
        <v>2050</v>
      </c>
      <c r="I90" s="25">
        <v>1318</v>
      </c>
      <c r="J90" s="25">
        <v>162</v>
      </c>
      <c r="K90" s="25">
        <v>570</v>
      </c>
      <c r="L90" s="26"/>
      <c r="M90" s="27"/>
      <c r="N90" s="28"/>
      <c r="O90" s="28"/>
      <c r="P90" s="28"/>
      <c r="Q90" s="28"/>
      <c r="R90" s="31"/>
      <c r="S90" s="27"/>
      <c r="T90" s="28"/>
      <c r="U90" s="28"/>
      <c r="V90" s="28"/>
      <c r="W90" s="28"/>
      <c r="X90" s="28"/>
    </row>
    <row r="91" spans="1:24">
      <c r="A91" s="9" t="s">
        <v>430</v>
      </c>
      <c r="B91" s="9" t="s">
        <v>1229</v>
      </c>
      <c r="C91" s="14" t="s">
        <v>116</v>
      </c>
      <c r="D91" s="11">
        <v>1468</v>
      </c>
      <c r="E91" s="11">
        <v>1088</v>
      </c>
      <c r="F91" s="11">
        <v>380</v>
      </c>
      <c r="G91" s="12" t="s">
        <v>23</v>
      </c>
      <c r="H91" s="13">
        <v>1468</v>
      </c>
      <c r="I91" s="25">
        <v>890</v>
      </c>
      <c r="J91" s="25">
        <v>198</v>
      </c>
      <c r="K91" s="25">
        <v>380</v>
      </c>
      <c r="L91" s="26"/>
      <c r="M91" s="27"/>
      <c r="N91" s="28"/>
      <c r="O91" s="28"/>
      <c r="P91" s="28"/>
      <c r="Q91" s="28"/>
      <c r="R91" s="31"/>
      <c r="S91" s="27"/>
      <c r="T91" s="28"/>
      <c r="U91" s="28"/>
      <c r="V91" s="28"/>
      <c r="W91" s="28"/>
      <c r="X91" s="28"/>
    </row>
    <row r="92" spans="1:24">
      <c r="A92" s="9" t="s">
        <v>430</v>
      </c>
      <c r="B92" s="9" t="s">
        <v>1230</v>
      </c>
      <c r="C92" s="14" t="s">
        <v>117</v>
      </c>
      <c r="D92" s="11">
        <v>361</v>
      </c>
      <c r="E92" s="11">
        <v>271</v>
      </c>
      <c r="F92" s="11">
        <v>90</v>
      </c>
      <c r="G92" s="12" t="s">
        <v>61</v>
      </c>
      <c r="H92" s="13">
        <v>361</v>
      </c>
      <c r="I92" s="25">
        <v>212</v>
      </c>
      <c r="J92" s="25">
        <v>59</v>
      </c>
      <c r="K92" s="25">
        <v>90</v>
      </c>
      <c r="L92" s="26"/>
      <c r="M92" s="27"/>
      <c r="N92" s="28"/>
      <c r="O92" s="28"/>
      <c r="P92" s="28"/>
      <c r="Q92" s="28"/>
      <c r="R92" s="31"/>
      <c r="S92" s="27"/>
      <c r="T92" s="28"/>
      <c r="U92" s="28"/>
      <c r="V92" s="28"/>
      <c r="W92" s="28"/>
      <c r="X92" s="28"/>
    </row>
    <row r="93" spans="1:24">
      <c r="A93" s="9" t="s">
        <v>430</v>
      </c>
      <c r="B93" s="9" t="s">
        <v>1231</v>
      </c>
      <c r="C93" s="14" t="s">
        <v>112</v>
      </c>
      <c r="D93" s="11">
        <v>20</v>
      </c>
      <c r="E93" s="11">
        <v>0</v>
      </c>
      <c r="F93" s="11">
        <v>20</v>
      </c>
      <c r="G93" s="12" t="s">
        <v>23</v>
      </c>
      <c r="H93" s="13">
        <v>20</v>
      </c>
      <c r="I93" s="25"/>
      <c r="J93" s="25"/>
      <c r="K93" s="25">
        <v>20</v>
      </c>
      <c r="L93" s="26"/>
      <c r="M93" s="27"/>
      <c r="N93" s="28"/>
      <c r="O93" s="28"/>
      <c r="P93" s="28"/>
      <c r="Q93" s="28"/>
      <c r="R93" s="31"/>
      <c r="S93" s="27"/>
      <c r="T93" s="28"/>
      <c r="U93" s="28"/>
      <c r="V93" s="28"/>
      <c r="W93" s="28"/>
      <c r="X93" s="28"/>
    </row>
    <row r="94" spans="1:24">
      <c r="A94" s="9" t="s">
        <v>430</v>
      </c>
      <c r="B94" s="9" t="s">
        <v>1232</v>
      </c>
      <c r="C94" s="14" t="s">
        <v>113</v>
      </c>
      <c r="D94" s="11">
        <v>12</v>
      </c>
      <c r="E94" s="11">
        <v>0</v>
      </c>
      <c r="F94" s="11">
        <v>12</v>
      </c>
      <c r="G94" s="12" t="s">
        <v>23</v>
      </c>
      <c r="H94" s="13">
        <v>12</v>
      </c>
      <c r="I94" s="25"/>
      <c r="J94" s="25"/>
      <c r="K94" s="25">
        <v>12</v>
      </c>
      <c r="L94" s="26"/>
      <c r="M94" s="27"/>
      <c r="N94" s="28"/>
      <c r="O94" s="28"/>
      <c r="P94" s="28"/>
      <c r="Q94" s="28"/>
      <c r="R94" s="31"/>
      <c r="S94" s="27"/>
      <c r="T94" s="28"/>
      <c r="U94" s="28"/>
      <c r="V94" s="28"/>
      <c r="W94" s="28"/>
      <c r="X94" s="28"/>
    </row>
    <row r="95" spans="1:24" ht="27">
      <c r="A95" s="9" t="s">
        <v>19</v>
      </c>
      <c r="B95" s="9">
        <v>100063</v>
      </c>
      <c r="C95" s="14" t="s">
        <v>118</v>
      </c>
      <c r="D95" s="11">
        <v>28</v>
      </c>
      <c r="E95" s="11">
        <v>15</v>
      </c>
      <c r="F95" s="11">
        <v>13</v>
      </c>
      <c r="G95" s="12"/>
      <c r="H95" s="15"/>
      <c r="I95" s="25"/>
      <c r="J95" s="25"/>
      <c r="K95" s="25"/>
      <c r="L95" s="26" t="s">
        <v>1191</v>
      </c>
      <c r="M95" s="27">
        <v>28</v>
      </c>
      <c r="N95" s="28">
        <v>3</v>
      </c>
      <c r="O95" s="28">
        <v>2</v>
      </c>
      <c r="P95" s="28">
        <v>12</v>
      </c>
      <c r="Q95" s="28">
        <v>11</v>
      </c>
      <c r="R95" s="31"/>
      <c r="S95" s="27"/>
      <c r="T95" s="28"/>
      <c r="U95" s="28"/>
      <c r="V95" s="28"/>
      <c r="W95" s="28"/>
      <c r="X95" s="28"/>
    </row>
    <row r="96" spans="1:24" ht="27">
      <c r="A96" s="9" t="s">
        <v>84</v>
      </c>
      <c r="B96" s="9">
        <v>350015</v>
      </c>
      <c r="C96" s="14" t="s">
        <v>119</v>
      </c>
      <c r="D96" s="11">
        <v>245</v>
      </c>
      <c r="E96" s="11">
        <v>128</v>
      </c>
      <c r="F96" s="11">
        <v>117</v>
      </c>
      <c r="G96" s="12"/>
      <c r="H96" s="15"/>
      <c r="I96" s="25"/>
      <c r="J96" s="25"/>
      <c r="K96" s="25"/>
      <c r="L96" s="26" t="s">
        <v>1191</v>
      </c>
      <c r="M96" s="27">
        <v>245</v>
      </c>
      <c r="N96" s="28">
        <v>18</v>
      </c>
      <c r="O96" s="28">
        <v>10</v>
      </c>
      <c r="P96" s="28">
        <v>110</v>
      </c>
      <c r="Q96" s="28">
        <v>107</v>
      </c>
      <c r="R96" s="31"/>
      <c r="S96" s="27"/>
      <c r="T96" s="28"/>
      <c r="U96" s="28"/>
      <c r="V96" s="28"/>
      <c r="W96" s="28"/>
      <c r="X96" s="28"/>
    </row>
    <row r="97" spans="1:24" ht="27">
      <c r="A97" s="9" t="s">
        <v>84</v>
      </c>
      <c r="B97" s="9" t="s">
        <v>1233</v>
      </c>
      <c r="C97" s="14" t="s">
        <v>120</v>
      </c>
      <c r="D97" s="11">
        <v>264</v>
      </c>
      <c r="E97" s="11">
        <v>142</v>
      </c>
      <c r="F97" s="11">
        <v>122</v>
      </c>
      <c r="G97" s="12"/>
      <c r="H97" s="15"/>
      <c r="I97" s="25"/>
      <c r="J97" s="25"/>
      <c r="K97" s="25"/>
      <c r="L97" s="26" t="s">
        <v>1191</v>
      </c>
      <c r="M97" s="27">
        <v>264</v>
      </c>
      <c r="N97" s="28">
        <v>38</v>
      </c>
      <c r="O97" s="28">
        <v>21</v>
      </c>
      <c r="P97" s="28">
        <v>104</v>
      </c>
      <c r="Q97" s="28">
        <v>101</v>
      </c>
      <c r="R97" s="31"/>
      <c r="S97" s="27"/>
      <c r="T97" s="28"/>
      <c r="U97" s="28"/>
      <c r="V97" s="28"/>
      <c r="W97" s="28"/>
      <c r="X97" s="28"/>
    </row>
    <row r="98" spans="1:24" ht="27">
      <c r="A98" s="9" t="s">
        <v>121</v>
      </c>
      <c r="B98" s="9" t="s">
        <v>1234</v>
      </c>
      <c r="C98" s="14" t="s">
        <v>122</v>
      </c>
      <c r="D98" s="11">
        <v>828</v>
      </c>
      <c r="E98" s="11">
        <v>443</v>
      </c>
      <c r="F98" s="11">
        <v>385</v>
      </c>
      <c r="G98" s="12"/>
      <c r="H98" s="15"/>
      <c r="I98" s="25"/>
      <c r="J98" s="25"/>
      <c r="K98" s="25"/>
      <c r="L98" s="26" t="s">
        <v>1191</v>
      </c>
      <c r="M98" s="27">
        <v>828</v>
      </c>
      <c r="N98" s="28">
        <v>116</v>
      </c>
      <c r="O98" s="28">
        <v>63</v>
      </c>
      <c r="P98" s="28">
        <v>327</v>
      </c>
      <c r="Q98" s="28">
        <v>322</v>
      </c>
      <c r="R98" s="31"/>
      <c r="S98" s="27"/>
      <c r="T98" s="28"/>
      <c r="U98" s="28"/>
      <c r="V98" s="28"/>
      <c r="W98" s="28"/>
      <c r="X98" s="28"/>
    </row>
    <row r="99" spans="1:24" ht="27">
      <c r="A99" s="9" t="s">
        <v>123</v>
      </c>
      <c r="B99" s="9" t="s">
        <v>1235</v>
      </c>
      <c r="C99" s="14" t="s">
        <v>124</v>
      </c>
      <c r="D99" s="11">
        <v>203</v>
      </c>
      <c r="E99" s="11">
        <v>113</v>
      </c>
      <c r="F99" s="11">
        <v>90</v>
      </c>
      <c r="G99" s="12"/>
      <c r="H99" s="15"/>
      <c r="I99" s="25"/>
      <c r="J99" s="25"/>
      <c r="K99" s="25"/>
      <c r="L99" s="26" t="s">
        <v>1191</v>
      </c>
      <c r="M99" s="27">
        <v>203</v>
      </c>
      <c r="N99" s="28">
        <v>47</v>
      </c>
      <c r="O99" s="28">
        <v>26</v>
      </c>
      <c r="P99" s="28">
        <v>66</v>
      </c>
      <c r="Q99" s="28">
        <v>64</v>
      </c>
      <c r="R99" s="31"/>
      <c r="S99" s="27"/>
      <c r="T99" s="28"/>
      <c r="U99" s="28"/>
      <c r="V99" s="28"/>
      <c r="W99" s="28"/>
      <c r="X99" s="28"/>
    </row>
    <row r="100" spans="1:24" ht="40.5">
      <c r="A100" s="9" t="s">
        <v>125</v>
      </c>
      <c r="B100" s="33" t="s">
        <v>1236</v>
      </c>
      <c r="C100" s="14" t="s">
        <v>126</v>
      </c>
      <c r="D100" s="11">
        <v>302</v>
      </c>
      <c r="E100" s="11">
        <v>163</v>
      </c>
      <c r="F100" s="11">
        <v>139</v>
      </c>
      <c r="G100" s="12"/>
      <c r="H100" s="15"/>
      <c r="I100" s="25"/>
      <c r="J100" s="25"/>
      <c r="K100" s="25"/>
      <c r="L100" s="26" t="s">
        <v>1191</v>
      </c>
      <c r="M100" s="27">
        <v>302</v>
      </c>
      <c r="N100" s="28">
        <v>47</v>
      </c>
      <c r="O100" s="28">
        <v>25</v>
      </c>
      <c r="P100" s="28">
        <v>116</v>
      </c>
      <c r="Q100" s="28">
        <v>114</v>
      </c>
      <c r="R100" s="31"/>
      <c r="S100" s="27"/>
      <c r="T100" s="28"/>
      <c r="U100" s="28"/>
      <c r="V100" s="28"/>
      <c r="W100" s="28"/>
      <c r="X100" s="28"/>
    </row>
    <row r="101" spans="1:24" ht="27">
      <c r="A101" s="9" t="s">
        <v>127</v>
      </c>
      <c r="B101" s="9" t="s">
        <v>1237</v>
      </c>
      <c r="C101" s="14" t="s">
        <v>128</v>
      </c>
      <c r="D101" s="11">
        <v>102</v>
      </c>
      <c r="E101" s="11">
        <v>53</v>
      </c>
      <c r="F101" s="11">
        <v>49</v>
      </c>
      <c r="G101" s="12"/>
      <c r="H101" s="15"/>
      <c r="I101" s="25"/>
      <c r="J101" s="25"/>
      <c r="K101" s="25"/>
      <c r="L101" s="26" t="s">
        <v>1191</v>
      </c>
      <c r="M101" s="27">
        <v>102</v>
      </c>
      <c r="N101" s="28">
        <v>6</v>
      </c>
      <c r="O101" s="28">
        <v>3</v>
      </c>
      <c r="P101" s="28">
        <v>47</v>
      </c>
      <c r="Q101" s="28">
        <v>46</v>
      </c>
      <c r="R101" s="31"/>
      <c r="S101" s="27"/>
      <c r="T101" s="28"/>
      <c r="U101" s="28"/>
      <c r="V101" s="28"/>
      <c r="W101" s="28"/>
      <c r="X101" s="28"/>
    </row>
    <row r="102" spans="1:24" ht="40.5">
      <c r="A102" s="9" t="s">
        <v>129</v>
      </c>
      <c r="B102" s="9">
        <v>205006</v>
      </c>
      <c r="C102" s="14" t="s">
        <v>130</v>
      </c>
      <c r="D102" s="11">
        <v>43</v>
      </c>
      <c r="E102" s="11">
        <v>23</v>
      </c>
      <c r="F102" s="11">
        <v>20</v>
      </c>
      <c r="G102" s="12"/>
      <c r="H102" s="15"/>
      <c r="I102" s="25"/>
      <c r="J102" s="25"/>
      <c r="K102" s="25"/>
      <c r="L102" s="26" t="s">
        <v>1191</v>
      </c>
      <c r="M102" s="27">
        <v>43</v>
      </c>
      <c r="N102" s="28">
        <v>5</v>
      </c>
      <c r="O102" s="28">
        <v>3</v>
      </c>
      <c r="P102" s="28">
        <v>18</v>
      </c>
      <c r="Q102" s="28">
        <v>17</v>
      </c>
      <c r="R102" s="31"/>
      <c r="S102" s="27"/>
      <c r="T102" s="28"/>
      <c r="U102" s="28"/>
      <c r="V102" s="28"/>
      <c r="W102" s="28"/>
      <c r="X102" s="28"/>
    </row>
    <row r="103" spans="1:24" ht="27">
      <c r="A103" s="9" t="s">
        <v>430</v>
      </c>
      <c r="B103" s="9">
        <v>999888</v>
      </c>
      <c r="C103" s="14" t="s">
        <v>132</v>
      </c>
      <c r="D103" s="11">
        <v>797</v>
      </c>
      <c r="E103" s="11">
        <v>419</v>
      </c>
      <c r="F103" s="11">
        <v>378</v>
      </c>
      <c r="G103" s="12"/>
      <c r="H103" s="15"/>
      <c r="I103" s="25"/>
      <c r="J103" s="25"/>
      <c r="K103" s="25"/>
      <c r="L103" s="26" t="s">
        <v>1191</v>
      </c>
      <c r="M103" s="27">
        <v>797</v>
      </c>
      <c r="N103" s="28">
        <v>73</v>
      </c>
      <c r="O103" s="28">
        <v>39</v>
      </c>
      <c r="P103" s="28">
        <v>346</v>
      </c>
      <c r="Q103" s="28">
        <v>339</v>
      </c>
      <c r="R103" s="31"/>
      <c r="S103" s="27"/>
      <c r="T103" s="28"/>
      <c r="U103" s="28"/>
      <c r="V103" s="28"/>
      <c r="W103" s="28"/>
      <c r="X103" s="28"/>
    </row>
    <row r="104" spans="1:24" ht="27">
      <c r="A104" s="9" t="s">
        <v>430</v>
      </c>
      <c r="B104" s="9">
        <v>999152</v>
      </c>
      <c r="C104" s="14" t="s">
        <v>133</v>
      </c>
      <c r="D104" s="11">
        <v>455</v>
      </c>
      <c r="E104" s="11">
        <v>241</v>
      </c>
      <c r="F104" s="11">
        <v>214</v>
      </c>
      <c r="G104" s="12"/>
      <c r="H104" s="15"/>
      <c r="I104" s="25"/>
      <c r="J104" s="25"/>
      <c r="K104" s="25"/>
      <c r="L104" s="26" t="s">
        <v>1191</v>
      </c>
      <c r="M104" s="27">
        <v>455</v>
      </c>
      <c r="N104" s="28">
        <v>48</v>
      </c>
      <c r="O104" s="28">
        <v>25</v>
      </c>
      <c r="P104" s="28">
        <v>193</v>
      </c>
      <c r="Q104" s="28">
        <v>189</v>
      </c>
      <c r="R104" s="31"/>
      <c r="S104" s="27"/>
      <c r="T104" s="28"/>
      <c r="U104" s="28"/>
      <c r="V104" s="28"/>
      <c r="W104" s="28"/>
      <c r="X104" s="28"/>
    </row>
    <row r="105" spans="1:24" ht="40.5">
      <c r="A105" s="9" t="s">
        <v>430</v>
      </c>
      <c r="B105" s="9">
        <v>999649</v>
      </c>
      <c r="C105" s="34" t="s">
        <v>134</v>
      </c>
      <c r="D105" s="11">
        <v>199</v>
      </c>
      <c r="E105" s="11">
        <v>107</v>
      </c>
      <c r="F105" s="11">
        <v>92</v>
      </c>
      <c r="G105" s="12"/>
      <c r="H105" s="15"/>
      <c r="I105" s="25"/>
      <c r="J105" s="25"/>
      <c r="K105" s="25"/>
      <c r="L105" s="26" t="s">
        <v>1191</v>
      </c>
      <c r="M105" s="27">
        <v>199</v>
      </c>
      <c r="N105" s="28">
        <v>32</v>
      </c>
      <c r="O105" s="28">
        <v>17</v>
      </c>
      <c r="P105" s="28">
        <v>75</v>
      </c>
      <c r="Q105" s="28">
        <v>75</v>
      </c>
      <c r="R105" s="31"/>
      <c r="S105" s="27"/>
      <c r="T105" s="28"/>
      <c r="U105" s="28"/>
      <c r="V105" s="28"/>
      <c r="W105" s="28"/>
      <c r="X105" s="28"/>
    </row>
    <row r="106" spans="1:24" ht="40.5">
      <c r="A106" s="9" t="s">
        <v>430</v>
      </c>
      <c r="B106" s="9">
        <v>364003</v>
      </c>
      <c r="C106" s="34" t="s">
        <v>1238</v>
      </c>
      <c r="D106" s="11">
        <v>114</v>
      </c>
      <c r="E106" s="11">
        <v>62</v>
      </c>
      <c r="F106" s="11">
        <v>52</v>
      </c>
      <c r="G106" s="12"/>
      <c r="H106" s="15"/>
      <c r="I106" s="25"/>
      <c r="J106" s="25"/>
      <c r="K106" s="25"/>
      <c r="L106" s="26" t="s">
        <v>1191</v>
      </c>
      <c r="M106" s="27">
        <v>114</v>
      </c>
      <c r="N106" s="28">
        <v>19</v>
      </c>
      <c r="O106" s="28">
        <v>10</v>
      </c>
      <c r="P106" s="28">
        <v>43</v>
      </c>
      <c r="Q106" s="28">
        <v>42</v>
      </c>
      <c r="R106" s="31"/>
      <c r="S106" s="27"/>
      <c r="T106" s="28"/>
      <c r="U106" s="28"/>
      <c r="V106" s="28"/>
      <c r="W106" s="28"/>
      <c r="X106" s="28"/>
    </row>
    <row r="107" spans="1:24" ht="40.5">
      <c r="A107" s="9" t="s">
        <v>430</v>
      </c>
      <c r="B107" s="9">
        <v>999056</v>
      </c>
      <c r="C107" s="14" t="s">
        <v>135</v>
      </c>
      <c r="D107" s="11">
        <v>3</v>
      </c>
      <c r="E107" s="11">
        <v>2</v>
      </c>
      <c r="F107" s="11">
        <v>1</v>
      </c>
      <c r="G107" s="12"/>
      <c r="H107" s="15"/>
      <c r="I107" s="25"/>
      <c r="J107" s="25"/>
      <c r="K107" s="25"/>
      <c r="L107" s="26" t="s">
        <v>1191</v>
      </c>
      <c r="M107" s="27">
        <v>3</v>
      </c>
      <c r="N107" s="28"/>
      <c r="O107" s="28"/>
      <c r="P107" s="28">
        <v>2</v>
      </c>
      <c r="Q107" s="28">
        <v>1</v>
      </c>
      <c r="R107" s="31"/>
      <c r="S107" s="27"/>
      <c r="T107" s="28"/>
      <c r="U107" s="28"/>
      <c r="V107" s="28"/>
      <c r="W107" s="28"/>
      <c r="X107" s="28"/>
    </row>
    <row r="108" spans="1:24" ht="27">
      <c r="A108" s="9" t="s">
        <v>104</v>
      </c>
      <c r="B108" s="9">
        <v>301006</v>
      </c>
      <c r="C108" s="14" t="s">
        <v>136</v>
      </c>
      <c r="D108" s="11">
        <v>13</v>
      </c>
      <c r="E108" s="11">
        <v>5</v>
      </c>
      <c r="F108" s="11">
        <v>8</v>
      </c>
      <c r="G108" s="12"/>
      <c r="H108" s="15"/>
      <c r="I108" s="25"/>
      <c r="J108" s="25"/>
      <c r="K108" s="25"/>
      <c r="L108" s="26" t="s">
        <v>1191</v>
      </c>
      <c r="M108" s="27">
        <v>13</v>
      </c>
      <c r="N108" s="28">
        <v>1</v>
      </c>
      <c r="O108" s="28">
        <v>1</v>
      </c>
      <c r="P108" s="28">
        <v>4</v>
      </c>
      <c r="Q108" s="28">
        <v>7</v>
      </c>
      <c r="R108" s="31"/>
      <c r="S108" s="27"/>
      <c r="T108" s="28"/>
      <c r="U108" s="28"/>
      <c r="V108" s="28"/>
      <c r="W108" s="28"/>
      <c r="X108" s="28"/>
    </row>
    <row r="109" spans="1:24" ht="27">
      <c r="A109" s="9" t="s">
        <v>137</v>
      </c>
      <c r="B109" s="9">
        <v>203022</v>
      </c>
      <c r="C109" s="14" t="s">
        <v>138</v>
      </c>
      <c r="D109" s="11">
        <v>27</v>
      </c>
      <c r="E109" s="11">
        <v>10</v>
      </c>
      <c r="F109" s="11">
        <v>17</v>
      </c>
      <c r="G109" s="12"/>
      <c r="H109" s="15"/>
      <c r="I109" s="25"/>
      <c r="J109" s="25"/>
      <c r="K109" s="25"/>
      <c r="L109" s="26" t="s">
        <v>1191</v>
      </c>
      <c r="M109" s="27">
        <v>27</v>
      </c>
      <c r="N109" s="28">
        <v>3</v>
      </c>
      <c r="O109" s="28">
        <v>3</v>
      </c>
      <c r="P109" s="28">
        <v>7</v>
      </c>
      <c r="Q109" s="28">
        <v>14</v>
      </c>
      <c r="R109" s="31"/>
      <c r="S109" s="27"/>
      <c r="T109" s="28"/>
      <c r="U109" s="28"/>
      <c r="V109" s="28"/>
      <c r="W109" s="28"/>
      <c r="X109" s="28"/>
    </row>
    <row r="110" spans="1:24" ht="27">
      <c r="A110" s="9" t="s">
        <v>131</v>
      </c>
      <c r="B110" s="9">
        <v>364003</v>
      </c>
      <c r="C110" s="14" t="s">
        <v>139</v>
      </c>
      <c r="D110" s="11">
        <v>866</v>
      </c>
      <c r="E110" s="11">
        <v>318</v>
      </c>
      <c r="F110" s="11">
        <v>548</v>
      </c>
      <c r="G110" s="12"/>
      <c r="H110" s="15"/>
      <c r="I110" s="25"/>
      <c r="J110" s="25"/>
      <c r="K110" s="25"/>
      <c r="L110" s="26" t="s">
        <v>1191</v>
      </c>
      <c r="M110" s="27">
        <v>866</v>
      </c>
      <c r="N110" s="28">
        <v>68</v>
      </c>
      <c r="O110" s="28">
        <v>54</v>
      </c>
      <c r="P110" s="28">
        <v>250</v>
      </c>
      <c r="Q110" s="28">
        <v>494</v>
      </c>
      <c r="R110" s="31"/>
      <c r="S110" s="27"/>
      <c r="T110" s="28"/>
      <c r="U110" s="28"/>
      <c r="V110" s="28"/>
      <c r="W110" s="28"/>
      <c r="X110" s="28"/>
    </row>
    <row r="111" spans="1:24" ht="27">
      <c r="A111" s="9" t="s">
        <v>84</v>
      </c>
      <c r="B111" s="9">
        <v>350015</v>
      </c>
      <c r="C111" s="14" t="s">
        <v>140</v>
      </c>
      <c r="D111" s="11">
        <v>1114</v>
      </c>
      <c r="E111" s="11">
        <v>396</v>
      </c>
      <c r="F111" s="11">
        <v>718</v>
      </c>
      <c r="G111" s="12"/>
      <c r="H111" s="15"/>
      <c r="I111" s="25"/>
      <c r="J111" s="25"/>
      <c r="K111" s="25"/>
      <c r="L111" s="26" t="s">
        <v>1191</v>
      </c>
      <c r="M111" s="27">
        <v>1114</v>
      </c>
      <c r="N111" s="28">
        <v>56</v>
      </c>
      <c r="O111" s="28">
        <v>45</v>
      </c>
      <c r="P111" s="28">
        <v>340</v>
      </c>
      <c r="Q111" s="28">
        <v>673</v>
      </c>
      <c r="R111" s="31"/>
      <c r="S111" s="27"/>
      <c r="T111" s="28"/>
      <c r="U111" s="28"/>
      <c r="V111" s="28"/>
      <c r="W111" s="28"/>
      <c r="X111" s="28"/>
    </row>
    <row r="112" spans="1:24" ht="27">
      <c r="A112" s="9" t="s">
        <v>84</v>
      </c>
      <c r="B112" s="9" t="s">
        <v>1239</v>
      </c>
      <c r="C112" s="14" t="s">
        <v>1240</v>
      </c>
      <c r="D112" s="11">
        <v>1478</v>
      </c>
      <c r="E112" s="11">
        <v>570</v>
      </c>
      <c r="F112" s="11">
        <v>908</v>
      </c>
      <c r="G112" s="12"/>
      <c r="H112" s="15"/>
      <c r="I112" s="25"/>
      <c r="J112" s="25"/>
      <c r="K112" s="25"/>
      <c r="L112" s="26" t="s">
        <v>1191</v>
      </c>
      <c r="M112" s="27">
        <v>1478</v>
      </c>
      <c r="N112" s="28">
        <v>186</v>
      </c>
      <c r="O112" s="28">
        <v>150</v>
      </c>
      <c r="P112" s="28">
        <v>384</v>
      </c>
      <c r="Q112" s="28">
        <v>758</v>
      </c>
      <c r="R112" s="31"/>
      <c r="S112" s="27"/>
      <c r="T112" s="28"/>
      <c r="U112" s="28"/>
      <c r="V112" s="28"/>
      <c r="W112" s="28"/>
      <c r="X112" s="28"/>
    </row>
    <row r="113" spans="1:24" ht="27">
      <c r="A113" s="9" t="s">
        <v>84</v>
      </c>
      <c r="B113" s="9">
        <v>350017</v>
      </c>
      <c r="C113" s="14" t="s">
        <v>1241</v>
      </c>
      <c r="D113" s="11">
        <v>1458</v>
      </c>
      <c r="E113" s="11">
        <v>514</v>
      </c>
      <c r="F113" s="11">
        <v>944</v>
      </c>
      <c r="G113" s="12"/>
      <c r="H113" s="15"/>
      <c r="I113" s="25"/>
      <c r="J113" s="25"/>
      <c r="K113" s="25"/>
      <c r="L113" s="26" t="s">
        <v>1191</v>
      </c>
      <c r="M113" s="27">
        <v>1458</v>
      </c>
      <c r="N113" s="28">
        <v>59</v>
      </c>
      <c r="O113" s="28">
        <v>46</v>
      </c>
      <c r="P113" s="28">
        <v>455</v>
      </c>
      <c r="Q113" s="28">
        <v>898</v>
      </c>
      <c r="R113" s="31"/>
      <c r="S113" s="27"/>
      <c r="T113" s="28"/>
      <c r="U113" s="28"/>
      <c r="V113" s="28"/>
      <c r="W113" s="28"/>
      <c r="X113" s="28"/>
    </row>
    <row r="114" spans="1:24" ht="27">
      <c r="A114" s="9" t="s">
        <v>84</v>
      </c>
      <c r="B114" s="9" t="s">
        <v>1242</v>
      </c>
      <c r="C114" s="14" t="s">
        <v>1243</v>
      </c>
      <c r="D114" s="11">
        <v>681</v>
      </c>
      <c r="E114" s="11">
        <v>253</v>
      </c>
      <c r="F114" s="11">
        <v>428</v>
      </c>
      <c r="G114" s="12"/>
      <c r="H114" s="15"/>
      <c r="I114" s="25"/>
      <c r="J114" s="25"/>
      <c r="K114" s="25"/>
      <c r="L114" s="26" t="s">
        <v>1191</v>
      </c>
      <c r="M114" s="27">
        <v>681</v>
      </c>
      <c r="N114" s="28">
        <v>60</v>
      </c>
      <c r="O114" s="28">
        <v>49</v>
      </c>
      <c r="P114" s="28">
        <v>193</v>
      </c>
      <c r="Q114" s="28">
        <v>379</v>
      </c>
      <c r="R114" s="31"/>
      <c r="S114" s="27"/>
      <c r="T114" s="28"/>
      <c r="U114" s="28"/>
      <c r="V114" s="28"/>
      <c r="W114" s="28"/>
      <c r="X114" s="28"/>
    </row>
    <row r="115" spans="1:24" ht="27">
      <c r="A115" s="9" t="s">
        <v>19</v>
      </c>
      <c r="B115" s="9">
        <v>100059</v>
      </c>
      <c r="C115" s="14" t="s">
        <v>141</v>
      </c>
      <c r="D115" s="11">
        <v>10</v>
      </c>
      <c r="E115" s="11">
        <v>4</v>
      </c>
      <c r="F115" s="11">
        <v>6</v>
      </c>
      <c r="G115" s="12"/>
      <c r="H115" s="15"/>
      <c r="I115" s="25"/>
      <c r="J115" s="25"/>
      <c r="K115" s="25"/>
      <c r="L115" s="26" t="s">
        <v>1191</v>
      </c>
      <c r="M115" s="27">
        <v>10</v>
      </c>
      <c r="N115" s="28">
        <v>1</v>
      </c>
      <c r="O115" s="28">
        <v>1</v>
      </c>
      <c r="P115" s="28">
        <v>3</v>
      </c>
      <c r="Q115" s="28">
        <v>5</v>
      </c>
      <c r="R115" s="31"/>
      <c r="S115" s="27"/>
      <c r="T115" s="28"/>
      <c r="U115" s="28"/>
      <c r="V115" s="28"/>
      <c r="W115" s="28"/>
      <c r="X115" s="28"/>
    </row>
    <row r="116" spans="1:24" ht="27">
      <c r="A116" s="9" t="s">
        <v>142</v>
      </c>
      <c r="B116" s="33" t="s">
        <v>1225</v>
      </c>
      <c r="C116" s="14" t="s">
        <v>143</v>
      </c>
      <c r="D116" s="11">
        <v>382</v>
      </c>
      <c r="E116" s="11">
        <v>141</v>
      </c>
      <c r="F116" s="11">
        <v>241</v>
      </c>
      <c r="G116" s="12"/>
      <c r="H116" s="15"/>
      <c r="I116" s="25"/>
      <c r="J116" s="25"/>
      <c r="K116" s="25"/>
      <c r="L116" s="26" t="s">
        <v>1191</v>
      </c>
      <c r="M116" s="27">
        <v>382</v>
      </c>
      <c r="N116" s="28">
        <v>33</v>
      </c>
      <c r="O116" s="28">
        <v>27</v>
      </c>
      <c r="P116" s="28">
        <v>108</v>
      </c>
      <c r="Q116" s="28">
        <v>214</v>
      </c>
      <c r="R116" s="31"/>
      <c r="S116" s="27"/>
      <c r="T116" s="28"/>
      <c r="U116" s="28"/>
      <c r="V116" s="28"/>
      <c r="W116" s="28"/>
      <c r="X116" s="28"/>
    </row>
    <row r="117" spans="1:24" ht="27">
      <c r="A117" s="9" t="s">
        <v>129</v>
      </c>
      <c r="B117" s="9" t="s">
        <v>1244</v>
      </c>
      <c r="C117" s="14" t="s">
        <v>1245</v>
      </c>
      <c r="D117" s="11">
        <v>1038</v>
      </c>
      <c r="E117" s="11">
        <v>382</v>
      </c>
      <c r="F117" s="11">
        <v>656</v>
      </c>
      <c r="G117" s="12"/>
      <c r="H117" s="15"/>
      <c r="I117" s="25"/>
      <c r="J117" s="25"/>
      <c r="K117" s="25"/>
      <c r="L117" s="26" t="s">
        <v>1191</v>
      </c>
      <c r="M117" s="27">
        <v>1038</v>
      </c>
      <c r="N117" s="28">
        <v>83</v>
      </c>
      <c r="O117" s="28">
        <v>67</v>
      </c>
      <c r="P117" s="28">
        <v>299</v>
      </c>
      <c r="Q117" s="28">
        <v>589</v>
      </c>
      <c r="R117" s="31"/>
      <c r="S117" s="27"/>
      <c r="T117" s="28"/>
      <c r="U117" s="28"/>
      <c r="V117" s="28"/>
      <c r="W117" s="28"/>
      <c r="X117" s="28"/>
    </row>
    <row r="118" spans="1:24" ht="27">
      <c r="A118" s="9" t="s">
        <v>125</v>
      </c>
      <c r="B118" s="9" t="s">
        <v>1236</v>
      </c>
      <c r="C118" s="14" t="s">
        <v>1246</v>
      </c>
      <c r="D118" s="11">
        <v>1003</v>
      </c>
      <c r="E118" s="11">
        <v>366</v>
      </c>
      <c r="F118" s="11">
        <v>637</v>
      </c>
      <c r="G118" s="12"/>
      <c r="H118" s="15"/>
      <c r="I118" s="25"/>
      <c r="J118" s="25"/>
      <c r="K118" s="25"/>
      <c r="L118" s="26" t="s">
        <v>1191</v>
      </c>
      <c r="M118" s="27">
        <v>1003</v>
      </c>
      <c r="N118" s="28">
        <v>74</v>
      </c>
      <c r="O118" s="28">
        <v>59</v>
      </c>
      <c r="P118" s="28">
        <v>292</v>
      </c>
      <c r="Q118" s="28">
        <v>578</v>
      </c>
      <c r="R118" s="31"/>
      <c r="S118" s="27"/>
      <c r="T118" s="28"/>
      <c r="U118" s="28"/>
      <c r="V118" s="28"/>
      <c r="W118" s="28"/>
      <c r="X118" s="28"/>
    </row>
    <row r="119" spans="1:24" ht="40.5">
      <c r="A119" s="9" t="s">
        <v>144</v>
      </c>
      <c r="B119" s="9">
        <v>301002</v>
      </c>
      <c r="C119" s="14" t="s">
        <v>145</v>
      </c>
      <c r="D119" s="11">
        <v>268</v>
      </c>
      <c r="E119" s="11">
        <v>96</v>
      </c>
      <c r="F119" s="11">
        <v>172</v>
      </c>
      <c r="G119" s="12"/>
      <c r="H119" s="15"/>
      <c r="I119" s="25"/>
      <c r="J119" s="25"/>
      <c r="K119" s="25"/>
      <c r="L119" s="26" t="s">
        <v>1191</v>
      </c>
      <c r="M119" s="27">
        <v>268</v>
      </c>
      <c r="N119" s="28">
        <v>16</v>
      </c>
      <c r="O119" s="28">
        <v>13</v>
      </c>
      <c r="P119" s="28">
        <v>80</v>
      </c>
      <c r="Q119" s="28">
        <v>159</v>
      </c>
      <c r="R119" s="31"/>
      <c r="S119" s="27"/>
      <c r="T119" s="28"/>
      <c r="U119" s="28"/>
      <c r="V119" s="28"/>
      <c r="W119" s="28"/>
      <c r="X119" s="28"/>
    </row>
    <row r="120" spans="1:24" ht="27">
      <c r="A120" s="9" t="s">
        <v>144</v>
      </c>
      <c r="B120" s="9">
        <v>301002</v>
      </c>
      <c r="C120" s="14" t="s">
        <v>146</v>
      </c>
      <c r="D120" s="11">
        <v>235</v>
      </c>
      <c r="E120" s="11">
        <v>84</v>
      </c>
      <c r="F120" s="11">
        <v>151</v>
      </c>
      <c r="G120" s="12"/>
      <c r="H120" s="15"/>
      <c r="I120" s="25"/>
      <c r="J120" s="25"/>
      <c r="K120" s="25"/>
      <c r="L120" s="26" t="s">
        <v>1191</v>
      </c>
      <c r="M120" s="27">
        <v>235</v>
      </c>
      <c r="N120" s="28">
        <v>12</v>
      </c>
      <c r="O120" s="28">
        <v>10</v>
      </c>
      <c r="P120" s="28">
        <v>72</v>
      </c>
      <c r="Q120" s="28">
        <v>141</v>
      </c>
      <c r="R120" s="31"/>
      <c r="S120" s="27"/>
      <c r="T120" s="28"/>
      <c r="U120" s="28"/>
      <c r="V120" s="28"/>
      <c r="W120" s="28"/>
      <c r="X120" s="28"/>
    </row>
    <row r="121" spans="1:24" ht="40.5">
      <c r="A121" s="9" t="s">
        <v>430</v>
      </c>
      <c r="B121" s="9">
        <v>999649</v>
      </c>
      <c r="C121" s="14" t="s">
        <v>147</v>
      </c>
      <c r="D121" s="11">
        <v>604</v>
      </c>
      <c r="E121" s="11">
        <v>226</v>
      </c>
      <c r="F121" s="11">
        <v>378</v>
      </c>
      <c r="G121" s="12"/>
      <c r="H121" s="15"/>
      <c r="I121" s="25"/>
      <c r="J121" s="25"/>
      <c r="K121" s="25"/>
      <c r="L121" s="26" t="s">
        <v>1191</v>
      </c>
      <c r="M121" s="27">
        <v>604</v>
      </c>
      <c r="N121" s="28">
        <v>59</v>
      </c>
      <c r="O121" s="28">
        <v>48</v>
      </c>
      <c r="P121" s="28">
        <v>167</v>
      </c>
      <c r="Q121" s="28">
        <v>330</v>
      </c>
      <c r="R121" s="31"/>
      <c r="S121" s="27"/>
      <c r="T121" s="28"/>
      <c r="U121" s="28"/>
      <c r="V121" s="28"/>
      <c r="W121" s="28"/>
      <c r="X121" s="28"/>
    </row>
    <row r="122" spans="1:24" ht="40.5">
      <c r="A122" s="9" t="s">
        <v>430</v>
      </c>
      <c r="B122" s="9">
        <v>999056</v>
      </c>
      <c r="C122" s="14" t="s">
        <v>148</v>
      </c>
      <c r="D122" s="11">
        <v>121</v>
      </c>
      <c r="E122" s="11">
        <v>44</v>
      </c>
      <c r="F122" s="11">
        <v>77</v>
      </c>
      <c r="G122" s="12"/>
      <c r="H122" s="15"/>
      <c r="I122" s="25"/>
      <c r="J122" s="25"/>
      <c r="K122" s="25"/>
      <c r="L122" s="26" t="s">
        <v>1191</v>
      </c>
      <c r="M122" s="27">
        <v>121</v>
      </c>
      <c r="N122" s="28">
        <v>8</v>
      </c>
      <c r="O122" s="28">
        <v>6</v>
      </c>
      <c r="P122" s="28">
        <v>36</v>
      </c>
      <c r="Q122" s="28">
        <v>71</v>
      </c>
      <c r="R122" s="31"/>
      <c r="S122" s="27"/>
      <c r="T122" s="28"/>
      <c r="U122" s="28"/>
      <c r="V122" s="28"/>
      <c r="W122" s="28"/>
      <c r="X122" s="28"/>
    </row>
    <row r="123" spans="1:24" ht="27">
      <c r="A123" s="9" t="s">
        <v>430</v>
      </c>
      <c r="B123" s="9">
        <v>999145</v>
      </c>
      <c r="C123" s="14" t="s">
        <v>149</v>
      </c>
      <c r="D123" s="11">
        <v>288</v>
      </c>
      <c r="E123" s="11">
        <v>104</v>
      </c>
      <c r="F123" s="11">
        <v>184</v>
      </c>
      <c r="G123" s="12"/>
      <c r="H123" s="15"/>
      <c r="I123" s="25"/>
      <c r="J123" s="25"/>
      <c r="K123" s="25"/>
      <c r="L123" s="26" t="s">
        <v>1191</v>
      </c>
      <c r="M123" s="27">
        <v>288</v>
      </c>
      <c r="N123" s="28">
        <v>18</v>
      </c>
      <c r="O123" s="28">
        <v>14</v>
      </c>
      <c r="P123" s="28">
        <v>86</v>
      </c>
      <c r="Q123" s="28">
        <v>170</v>
      </c>
      <c r="R123" s="31"/>
      <c r="S123" s="27"/>
      <c r="T123" s="28"/>
      <c r="U123" s="28"/>
      <c r="V123" s="28"/>
      <c r="W123" s="28"/>
      <c r="X123" s="28"/>
    </row>
    <row r="124" spans="1:24" ht="40.5">
      <c r="A124" s="9" t="s">
        <v>430</v>
      </c>
      <c r="B124" s="9">
        <v>999310</v>
      </c>
      <c r="C124" s="14" t="s">
        <v>150</v>
      </c>
      <c r="D124" s="11">
        <v>355</v>
      </c>
      <c r="E124" s="11">
        <v>144</v>
      </c>
      <c r="F124" s="11">
        <v>211</v>
      </c>
      <c r="G124" s="12"/>
      <c r="H124" s="15"/>
      <c r="I124" s="25"/>
      <c r="J124" s="25"/>
      <c r="K124" s="25"/>
      <c r="L124" s="26" t="s">
        <v>1191</v>
      </c>
      <c r="M124" s="27">
        <v>355</v>
      </c>
      <c r="N124" s="28">
        <v>63</v>
      </c>
      <c r="O124" s="28">
        <v>52</v>
      </c>
      <c r="P124" s="28">
        <v>81</v>
      </c>
      <c r="Q124" s="28">
        <v>159</v>
      </c>
      <c r="R124" s="31"/>
      <c r="S124" s="27"/>
      <c r="T124" s="28"/>
      <c r="U124" s="28"/>
      <c r="V124" s="28"/>
      <c r="W124" s="28"/>
      <c r="X124" s="28"/>
    </row>
    <row r="125" spans="1:24" ht="27">
      <c r="A125" s="9" t="s">
        <v>430</v>
      </c>
      <c r="B125" s="9">
        <v>999152</v>
      </c>
      <c r="C125" s="14" t="s">
        <v>151</v>
      </c>
      <c r="D125" s="11">
        <v>134</v>
      </c>
      <c r="E125" s="11">
        <v>50</v>
      </c>
      <c r="F125" s="11">
        <v>84</v>
      </c>
      <c r="G125" s="12"/>
      <c r="H125" s="15"/>
      <c r="I125" s="25"/>
      <c r="J125" s="25"/>
      <c r="K125" s="25"/>
      <c r="L125" s="26" t="s">
        <v>1191</v>
      </c>
      <c r="M125" s="27">
        <v>134</v>
      </c>
      <c r="N125" s="28">
        <v>13</v>
      </c>
      <c r="O125" s="28">
        <v>11</v>
      </c>
      <c r="P125" s="28">
        <v>37</v>
      </c>
      <c r="Q125" s="28">
        <v>73</v>
      </c>
      <c r="R125" s="31"/>
      <c r="S125" s="27"/>
      <c r="T125" s="28"/>
      <c r="U125" s="28"/>
      <c r="V125" s="28"/>
      <c r="W125" s="28"/>
      <c r="X125" s="28"/>
    </row>
  </sheetData>
  <autoFilter ref="A7:Y125"/>
  <mergeCells count="37">
    <mergeCell ref="B39:B40"/>
    <mergeCell ref="C4:C6"/>
    <mergeCell ref="G4:G6"/>
    <mergeCell ref="H5:H6"/>
    <mergeCell ref="K5:K6"/>
    <mergeCell ref="D4:F5"/>
    <mergeCell ref="I5:J5"/>
    <mergeCell ref="A8:A64"/>
    <mergeCell ref="B4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5:B36"/>
    <mergeCell ref="A2:X2"/>
    <mergeCell ref="A3:X3"/>
    <mergeCell ref="H4:K4"/>
    <mergeCell ref="M4:Q4"/>
    <mergeCell ref="S4:X4"/>
    <mergeCell ref="A4:A6"/>
    <mergeCell ref="N5:O5"/>
    <mergeCell ref="P5:Q5"/>
    <mergeCell ref="U5:V5"/>
    <mergeCell ref="W5:X5"/>
    <mergeCell ref="L4:L6"/>
    <mergeCell ref="M5:M6"/>
    <mergeCell ref="R4:R6"/>
    <mergeCell ref="S5:S6"/>
  </mergeCells>
  <phoneticPr fontId="144" type="noConversion"/>
  <pageMargins left="0.70866141732283505" right="0.70866141732283505" top="0.74803149606299202" bottom="0.74803149606299202" header="0.31496062992126" footer="0.31496062992126"/>
  <pageSetup paperSize="8" scale="5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74"/>
  <sheetViews>
    <sheetView workbookViewId="0">
      <pane xSplit="2" ySplit="10" topLeftCell="C11" activePane="bottomRight" state="frozen"/>
      <selection pane="topRight"/>
      <selection pane="bottomLeft"/>
      <selection pane="bottomRight" activeCell="S19" sqref="S19"/>
    </sheetView>
  </sheetViews>
  <sheetFormatPr defaultColWidth="9" defaultRowHeight="13.5"/>
  <cols>
    <col min="1" max="1" width="12.375" style="315" customWidth="1"/>
    <col min="2" max="2" width="19.875" style="315" customWidth="1"/>
    <col min="3" max="3" width="11" style="316" customWidth="1"/>
    <col min="4" max="5" width="9.375" style="316" customWidth="1"/>
    <col min="6" max="7" width="4.625" style="316" customWidth="1"/>
    <col min="8" max="8" width="5.875" style="316" customWidth="1"/>
    <col min="9" max="9" width="6.125" style="316" customWidth="1"/>
    <col min="10" max="10" width="4.625" style="316" customWidth="1"/>
    <col min="11" max="14" width="9.5" style="316" customWidth="1"/>
    <col min="15" max="15" width="11.5" style="317" customWidth="1"/>
    <col min="16" max="16" width="14.875" style="317" customWidth="1"/>
    <col min="17" max="17" width="13.625" style="317" customWidth="1"/>
    <col min="18" max="18" width="13.875" style="317" customWidth="1"/>
    <col min="19" max="19" width="10.875" style="317" customWidth="1"/>
    <col min="20" max="16384" width="9" style="318"/>
  </cols>
  <sheetData>
    <row r="1" spans="1:19">
      <c r="A1" s="315" t="s">
        <v>360</v>
      </c>
    </row>
    <row r="2" spans="1:19" ht="36.6" customHeight="1">
      <c r="A2" s="484" t="s">
        <v>1256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</row>
    <row r="3" spans="1:19" ht="23.45" customHeight="1">
      <c r="S3" s="341" t="s">
        <v>3</v>
      </c>
    </row>
    <row r="4" spans="1:19" s="313" customFormat="1" ht="36" customHeight="1">
      <c r="A4" s="490" t="s">
        <v>328</v>
      </c>
      <c r="B4" s="490" t="s">
        <v>361</v>
      </c>
      <c r="C4" s="485" t="s">
        <v>362</v>
      </c>
      <c r="D4" s="486"/>
      <c r="E4" s="487"/>
      <c r="F4" s="488" t="s">
        <v>363</v>
      </c>
      <c r="G4" s="488"/>
      <c r="H4" s="488"/>
      <c r="I4" s="488"/>
      <c r="J4" s="489"/>
      <c r="K4" s="477" t="s">
        <v>364</v>
      </c>
      <c r="L4" s="478"/>
      <c r="M4" s="478"/>
      <c r="N4" s="479"/>
      <c r="O4" s="483" t="s">
        <v>365</v>
      </c>
      <c r="P4" s="483"/>
      <c r="Q4" s="483"/>
      <c r="R4" s="483"/>
      <c r="S4" s="495" t="s">
        <v>366</v>
      </c>
    </row>
    <row r="5" spans="1:19" s="313" customFormat="1" ht="38.25" customHeight="1">
      <c r="A5" s="491"/>
      <c r="B5" s="491"/>
      <c r="C5" s="490" t="s">
        <v>5</v>
      </c>
      <c r="D5" s="485" t="s">
        <v>367</v>
      </c>
      <c r="E5" s="487"/>
      <c r="F5" s="493" t="s">
        <v>337</v>
      </c>
      <c r="G5" s="493" t="s">
        <v>338</v>
      </c>
      <c r="H5" s="493" t="s">
        <v>339</v>
      </c>
      <c r="I5" s="493" t="s">
        <v>368</v>
      </c>
      <c r="J5" s="494" t="s">
        <v>369</v>
      </c>
      <c r="K5" s="480"/>
      <c r="L5" s="481"/>
      <c r="M5" s="481"/>
      <c r="N5" s="482"/>
      <c r="O5" s="483"/>
      <c r="P5" s="483"/>
      <c r="Q5" s="483"/>
      <c r="R5" s="483"/>
      <c r="S5" s="496"/>
    </row>
    <row r="6" spans="1:19" s="313" customFormat="1" ht="96.75" customHeight="1">
      <c r="A6" s="492"/>
      <c r="B6" s="492"/>
      <c r="C6" s="492"/>
      <c r="D6" s="321" t="s">
        <v>370</v>
      </c>
      <c r="E6" s="321" t="s">
        <v>371</v>
      </c>
      <c r="F6" s="488" t="s">
        <v>337</v>
      </c>
      <c r="G6" s="488" t="s">
        <v>338</v>
      </c>
      <c r="H6" s="488" t="s">
        <v>339</v>
      </c>
      <c r="I6" s="488" t="s">
        <v>340</v>
      </c>
      <c r="J6" s="489" t="s">
        <v>341</v>
      </c>
      <c r="K6" s="323" t="s">
        <v>5</v>
      </c>
      <c r="L6" s="323" t="s">
        <v>337</v>
      </c>
      <c r="M6" s="323" t="s">
        <v>339</v>
      </c>
      <c r="N6" s="323" t="s">
        <v>372</v>
      </c>
      <c r="O6" s="335" t="s">
        <v>13</v>
      </c>
      <c r="P6" s="336" t="s">
        <v>373</v>
      </c>
      <c r="Q6" s="336" t="s">
        <v>374</v>
      </c>
      <c r="R6" s="335" t="s">
        <v>375</v>
      </c>
      <c r="S6" s="497"/>
    </row>
    <row r="7" spans="1:19" ht="9.9499999999999993" hidden="1" customHeight="1">
      <c r="K7" s="344"/>
      <c r="L7" s="344"/>
      <c r="M7" s="344"/>
      <c r="N7" s="344"/>
      <c r="O7" s="347"/>
      <c r="P7" s="347"/>
      <c r="Q7" s="347"/>
      <c r="R7" s="347"/>
      <c r="S7" s="347"/>
    </row>
    <row r="8" spans="1:19" ht="84.6" hidden="1" customHeight="1">
      <c r="A8" s="326" t="s">
        <v>328</v>
      </c>
      <c r="B8" s="326" t="s">
        <v>361</v>
      </c>
      <c r="C8" s="327" t="s">
        <v>376</v>
      </c>
      <c r="D8" s="327" t="s">
        <v>377</v>
      </c>
      <c r="E8" s="327" t="s">
        <v>378</v>
      </c>
      <c r="F8" s="327" t="s">
        <v>379</v>
      </c>
      <c r="G8" s="327" t="s">
        <v>380</v>
      </c>
      <c r="H8" s="327" t="s">
        <v>381</v>
      </c>
      <c r="I8" s="327" t="s">
        <v>382</v>
      </c>
      <c r="J8" s="345" t="s">
        <v>383</v>
      </c>
      <c r="K8" s="327" t="s">
        <v>384</v>
      </c>
      <c r="L8" s="327" t="s">
        <v>385</v>
      </c>
      <c r="M8" s="327" t="s">
        <v>386</v>
      </c>
      <c r="N8" s="327"/>
      <c r="O8" s="337" t="s">
        <v>387</v>
      </c>
      <c r="P8" s="337" t="s">
        <v>388</v>
      </c>
      <c r="Q8" s="337"/>
      <c r="R8" s="337" t="s">
        <v>389</v>
      </c>
      <c r="S8" s="337"/>
    </row>
    <row r="9" spans="1:19" s="314" customFormat="1" ht="27" hidden="1" customHeight="1">
      <c r="A9" s="328" t="s">
        <v>390</v>
      </c>
      <c r="B9" s="328" t="s">
        <v>391</v>
      </c>
      <c r="C9" s="328"/>
      <c r="D9" s="328"/>
      <c r="E9" s="328" t="e">
        <f>#REF!-#REF!</f>
        <v>#REF!</v>
      </c>
      <c r="F9" s="328"/>
      <c r="G9" s="328"/>
      <c r="H9" s="328"/>
      <c r="I9" s="328"/>
      <c r="J9" s="346"/>
      <c r="K9" s="328"/>
      <c r="L9" s="328">
        <v>36909</v>
      </c>
      <c r="M9" s="328" t="e">
        <f>#REF!-#REF!</f>
        <v>#REF!</v>
      </c>
      <c r="N9" s="328"/>
      <c r="O9" s="338"/>
      <c r="P9" s="338">
        <v>32247</v>
      </c>
      <c r="Q9" s="338"/>
      <c r="R9" s="338"/>
      <c r="S9" s="338"/>
    </row>
    <row r="10" spans="1:19" s="314" customFormat="1" ht="21" customHeight="1">
      <c r="A10" s="328"/>
      <c r="B10" s="331" t="s">
        <v>394</v>
      </c>
      <c r="C10" s="328">
        <v>277820</v>
      </c>
      <c r="D10" s="328">
        <v>138917</v>
      </c>
      <c r="E10" s="328">
        <v>138903</v>
      </c>
      <c r="F10" s="328"/>
      <c r="G10" s="328"/>
      <c r="H10" s="328"/>
      <c r="I10" s="328"/>
      <c r="J10" s="328"/>
      <c r="K10" s="328">
        <v>55563.24</v>
      </c>
      <c r="L10" s="328">
        <v>36880.839999999997</v>
      </c>
      <c r="M10" s="328">
        <v>12163.55</v>
      </c>
      <c r="N10" s="328">
        <v>6518.85</v>
      </c>
      <c r="O10" s="338">
        <v>47007.839999999997</v>
      </c>
      <c r="P10" s="338">
        <v>32235.8</v>
      </c>
      <c r="Q10" s="338">
        <v>4645.04</v>
      </c>
      <c r="R10" s="405">
        <v>10127</v>
      </c>
      <c r="S10" s="405">
        <v>2036.55</v>
      </c>
    </row>
    <row r="11" spans="1:19">
      <c r="A11" s="329"/>
      <c r="B11" s="330" t="s">
        <v>154</v>
      </c>
      <c r="C11" s="329">
        <v>14076</v>
      </c>
      <c r="D11" s="329">
        <v>6523</v>
      </c>
      <c r="E11" s="329">
        <v>7553</v>
      </c>
      <c r="F11" s="329"/>
      <c r="G11" s="329"/>
      <c r="H11" s="329"/>
      <c r="I11" s="329"/>
      <c r="J11" s="329"/>
      <c r="K11" s="329">
        <v>2706.27</v>
      </c>
      <c r="L11" s="329">
        <v>1548.82</v>
      </c>
      <c r="M11" s="329">
        <v>473.39</v>
      </c>
      <c r="N11" s="328">
        <v>684.06</v>
      </c>
      <c r="O11" s="339">
        <v>1994.82</v>
      </c>
      <c r="P11" s="339">
        <v>1340</v>
      </c>
      <c r="Q11" s="339">
        <v>208.82</v>
      </c>
      <c r="R11" s="339">
        <v>446</v>
      </c>
      <c r="S11" s="339">
        <v>27.39</v>
      </c>
    </row>
    <row r="12" spans="1:19" ht="27">
      <c r="A12" s="329"/>
      <c r="B12" s="329" t="s">
        <v>346</v>
      </c>
      <c r="C12" s="329">
        <v>6575</v>
      </c>
      <c r="D12" s="329">
        <v>3046</v>
      </c>
      <c r="E12" s="329">
        <v>3529</v>
      </c>
      <c r="F12" s="329"/>
      <c r="G12" s="329"/>
      <c r="H12" s="329"/>
      <c r="I12" s="329"/>
      <c r="J12" s="329"/>
      <c r="K12" s="329">
        <v>1239.83</v>
      </c>
      <c r="L12" s="329">
        <v>723.38</v>
      </c>
      <c r="M12" s="329">
        <v>63.67</v>
      </c>
      <c r="N12" s="328">
        <v>452.78</v>
      </c>
      <c r="O12" s="339">
        <v>815.38</v>
      </c>
      <c r="P12" s="339">
        <v>556</v>
      </c>
      <c r="Q12" s="339">
        <v>167.38</v>
      </c>
      <c r="R12" s="339">
        <v>92</v>
      </c>
      <c r="S12" s="339">
        <v>-28.33</v>
      </c>
    </row>
    <row r="13" spans="1:19">
      <c r="A13" s="329" t="s">
        <v>153</v>
      </c>
      <c r="B13" s="329" t="s">
        <v>155</v>
      </c>
      <c r="C13" s="329">
        <v>3078</v>
      </c>
      <c r="D13" s="329">
        <v>1426</v>
      </c>
      <c r="E13" s="329">
        <v>1652</v>
      </c>
      <c r="F13" s="329">
        <v>0.6</v>
      </c>
      <c r="G13" s="329">
        <v>0.4</v>
      </c>
      <c r="H13" s="329">
        <v>0</v>
      </c>
      <c r="I13" s="329">
        <v>1</v>
      </c>
      <c r="J13" s="329">
        <v>0</v>
      </c>
      <c r="K13" s="329">
        <v>575.85</v>
      </c>
      <c r="L13" s="329">
        <v>338.65</v>
      </c>
      <c r="M13" s="329">
        <v>0</v>
      </c>
      <c r="N13" s="329">
        <v>237.2</v>
      </c>
      <c r="O13" s="339">
        <v>356.65</v>
      </c>
      <c r="P13" s="340">
        <v>150</v>
      </c>
      <c r="Q13" s="340">
        <v>188.65</v>
      </c>
      <c r="R13" s="339">
        <v>18</v>
      </c>
      <c r="S13" s="339">
        <v>-18</v>
      </c>
    </row>
    <row r="14" spans="1:19">
      <c r="A14" s="329" t="s">
        <v>153</v>
      </c>
      <c r="B14" s="329" t="s">
        <v>157</v>
      </c>
      <c r="C14" s="329">
        <v>2026</v>
      </c>
      <c r="D14" s="329">
        <v>939</v>
      </c>
      <c r="E14" s="329">
        <v>1087</v>
      </c>
      <c r="F14" s="329">
        <v>0.6</v>
      </c>
      <c r="G14" s="329">
        <v>0.4</v>
      </c>
      <c r="H14" s="329">
        <v>0.2</v>
      </c>
      <c r="I14" s="329">
        <v>0.8</v>
      </c>
      <c r="J14" s="329">
        <v>0</v>
      </c>
      <c r="K14" s="329">
        <v>384.77</v>
      </c>
      <c r="L14" s="329">
        <v>222.95</v>
      </c>
      <c r="M14" s="329">
        <v>36.89</v>
      </c>
      <c r="N14" s="329">
        <v>124.93</v>
      </c>
      <c r="O14" s="339">
        <v>257.95</v>
      </c>
      <c r="P14" s="340">
        <v>203</v>
      </c>
      <c r="Q14" s="340">
        <v>19.95</v>
      </c>
      <c r="R14" s="339">
        <v>35</v>
      </c>
      <c r="S14" s="339">
        <v>1.8899999999999899</v>
      </c>
    </row>
    <row r="15" spans="1:19">
      <c r="A15" s="329" t="s">
        <v>153</v>
      </c>
      <c r="B15" s="329" t="s">
        <v>158</v>
      </c>
      <c r="C15" s="329">
        <v>748</v>
      </c>
      <c r="D15" s="329">
        <v>347</v>
      </c>
      <c r="E15" s="329">
        <v>401</v>
      </c>
      <c r="F15" s="329">
        <v>0.6</v>
      </c>
      <c r="G15" s="329">
        <v>0.4</v>
      </c>
      <c r="H15" s="329">
        <v>0.2</v>
      </c>
      <c r="I15" s="329">
        <v>0.8</v>
      </c>
      <c r="J15" s="329">
        <v>0</v>
      </c>
      <c r="K15" s="329">
        <v>142.12</v>
      </c>
      <c r="L15" s="329">
        <v>82.35</v>
      </c>
      <c r="M15" s="329">
        <v>13.63</v>
      </c>
      <c r="N15" s="329">
        <v>46.14</v>
      </c>
      <c r="O15" s="339">
        <v>103.35</v>
      </c>
      <c r="P15" s="340">
        <v>122</v>
      </c>
      <c r="Q15" s="340">
        <v>-39.65</v>
      </c>
      <c r="R15" s="339">
        <v>21</v>
      </c>
      <c r="S15" s="339">
        <v>-7.37</v>
      </c>
    </row>
    <row r="16" spans="1:19">
      <c r="A16" s="329" t="s">
        <v>153</v>
      </c>
      <c r="B16" s="329" t="s">
        <v>159</v>
      </c>
      <c r="C16" s="329">
        <v>88</v>
      </c>
      <c r="D16" s="329">
        <v>41</v>
      </c>
      <c r="E16" s="329">
        <v>47</v>
      </c>
      <c r="F16" s="329">
        <v>0.6</v>
      </c>
      <c r="G16" s="329">
        <v>0.4</v>
      </c>
      <c r="H16" s="329">
        <v>0.2</v>
      </c>
      <c r="I16" s="329">
        <v>0.8</v>
      </c>
      <c r="J16" s="329">
        <v>0</v>
      </c>
      <c r="K16" s="329">
        <v>16.760000000000002</v>
      </c>
      <c r="L16" s="329">
        <v>9.7100000000000009</v>
      </c>
      <c r="M16" s="329">
        <v>1.61</v>
      </c>
      <c r="N16" s="329">
        <v>5.44</v>
      </c>
      <c r="O16" s="339">
        <v>12.71</v>
      </c>
      <c r="P16" s="340">
        <v>16</v>
      </c>
      <c r="Q16" s="340">
        <v>-6.29</v>
      </c>
      <c r="R16" s="339">
        <v>3</v>
      </c>
      <c r="S16" s="339">
        <v>-1.39</v>
      </c>
    </row>
    <row r="17" spans="1:19">
      <c r="A17" s="329" t="s">
        <v>153</v>
      </c>
      <c r="B17" s="329" t="s">
        <v>160</v>
      </c>
      <c r="C17" s="329">
        <v>5</v>
      </c>
      <c r="D17" s="329">
        <v>2</v>
      </c>
      <c r="E17" s="329">
        <v>3</v>
      </c>
      <c r="F17" s="329">
        <v>0.6</v>
      </c>
      <c r="G17" s="329">
        <v>0.4</v>
      </c>
      <c r="H17" s="329">
        <v>0.2</v>
      </c>
      <c r="I17" s="329">
        <v>0.8</v>
      </c>
      <c r="J17" s="329">
        <v>0</v>
      </c>
      <c r="K17" s="329">
        <v>0.88</v>
      </c>
      <c r="L17" s="329">
        <v>0.51</v>
      </c>
      <c r="M17" s="329">
        <v>0.08</v>
      </c>
      <c r="N17" s="329">
        <v>0.28999999999999998</v>
      </c>
      <c r="O17" s="339">
        <v>1.51</v>
      </c>
      <c r="P17" s="340">
        <v>7</v>
      </c>
      <c r="Q17" s="340">
        <v>-6.49</v>
      </c>
      <c r="R17" s="339">
        <v>1</v>
      </c>
      <c r="S17" s="339">
        <v>-0.92</v>
      </c>
    </row>
    <row r="18" spans="1:19">
      <c r="A18" s="329" t="s">
        <v>153</v>
      </c>
      <c r="B18" s="329" t="s">
        <v>161</v>
      </c>
      <c r="C18" s="329">
        <v>283</v>
      </c>
      <c r="D18" s="329">
        <v>131</v>
      </c>
      <c r="E18" s="329">
        <v>152</v>
      </c>
      <c r="F18" s="329">
        <v>0.6</v>
      </c>
      <c r="G18" s="329">
        <v>0.4</v>
      </c>
      <c r="H18" s="329">
        <v>0.2</v>
      </c>
      <c r="I18" s="329">
        <v>0.8</v>
      </c>
      <c r="J18" s="329">
        <v>0</v>
      </c>
      <c r="K18" s="329">
        <v>53.71</v>
      </c>
      <c r="L18" s="329">
        <v>31.12</v>
      </c>
      <c r="M18" s="329">
        <v>5.15</v>
      </c>
      <c r="N18" s="329">
        <v>17.440000000000001</v>
      </c>
      <c r="O18" s="339">
        <v>36.119999999999997</v>
      </c>
      <c r="P18" s="340">
        <v>26</v>
      </c>
      <c r="Q18" s="340">
        <v>5.12</v>
      </c>
      <c r="R18" s="339">
        <v>5</v>
      </c>
      <c r="S18" s="339">
        <v>0.149999999999999</v>
      </c>
    </row>
    <row r="19" spans="1:19">
      <c r="A19" s="329" t="s">
        <v>153</v>
      </c>
      <c r="B19" s="329" t="s">
        <v>162</v>
      </c>
      <c r="C19" s="329">
        <v>167</v>
      </c>
      <c r="D19" s="329">
        <v>77</v>
      </c>
      <c r="E19" s="329">
        <v>90</v>
      </c>
      <c r="F19" s="329">
        <v>0.6</v>
      </c>
      <c r="G19" s="329">
        <v>0.4</v>
      </c>
      <c r="H19" s="329">
        <v>0.2</v>
      </c>
      <c r="I19" s="329">
        <v>0.8</v>
      </c>
      <c r="J19" s="329">
        <v>0</v>
      </c>
      <c r="K19" s="329">
        <v>31.64</v>
      </c>
      <c r="L19" s="329">
        <v>18.329999999999998</v>
      </c>
      <c r="M19" s="329">
        <v>3.04</v>
      </c>
      <c r="N19" s="329">
        <v>10.27</v>
      </c>
      <c r="O19" s="339">
        <v>24.33</v>
      </c>
      <c r="P19" s="340">
        <v>14</v>
      </c>
      <c r="Q19" s="340">
        <v>4.33</v>
      </c>
      <c r="R19" s="339">
        <v>6</v>
      </c>
      <c r="S19" s="339">
        <v>-2.96</v>
      </c>
    </row>
    <row r="20" spans="1:19">
      <c r="A20" s="329" t="s">
        <v>153</v>
      </c>
      <c r="B20" s="329" t="s">
        <v>163</v>
      </c>
      <c r="C20" s="329">
        <v>180</v>
      </c>
      <c r="D20" s="329">
        <v>83</v>
      </c>
      <c r="E20" s="329">
        <v>97</v>
      </c>
      <c r="F20" s="329">
        <v>0.6</v>
      </c>
      <c r="G20" s="329">
        <v>0.4</v>
      </c>
      <c r="H20" s="329">
        <v>0.2</v>
      </c>
      <c r="I20" s="329">
        <v>0.8</v>
      </c>
      <c r="J20" s="329">
        <v>0</v>
      </c>
      <c r="K20" s="329">
        <v>34.1</v>
      </c>
      <c r="L20" s="329">
        <v>19.760000000000002</v>
      </c>
      <c r="M20" s="329">
        <v>3.27</v>
      </c>
      <c r="N20" s="329">
        <v>11.07</v>
      </c>
      <c r="O20" s="339">
        <v>22.76</v>
      </c>
      <c r="P20" s="340">
        <v>18</v>
      </c>
      <c r="Q20" s="340">
        <v>1.76</v>
      </c>
      <c r="R20" s="339">
        <v>3</v>
      </c>
      <c r="S20" s="339">
        <v>0.27</v>
      </c>
    </row>
    <row r="21" spans="1:19">
      <c r="A21" s="329" t="s">
        <v>153</v>
      </c>
      <c r="B21" s="332" t="s">
        <v>164</v>
      </c>
      <c r="C21" s="329">
        <v>4647</v>
      </c>
      <c r="D21" s="329">
        <v>2154</v>
      </c>
      <c r="E21" s="329">
        <v>2493</v>
      </c>
      <c r="F21" s="329">
        <v>0.6</v>
      </c>
      <c r="G21" s="329">
        <v>0.4</v>
      </c>
      <c r="H21" s="329">
        <v>0.6</v>
      </c>
      <c r="I21" s="329">
        <v>0</v>
      </c>
      <c r="J21" s="329">
        <v>0.4</v>
      </c>
      <c r="K21" s="329">
        <v>908.53</v>
      </c>
      <c r="L21" s="329">
        <v>511.4</v>
      </c>
      <c r="M21" s="329">
        <v>253.85</v>
      </c>
      <c r="N21" s="329">
        <v>143.28</v>
      </c>
      <c r="O21" s="339">
        <v>719.4</v>
      </c>
      <c r="P21" s="340">
        <v>459</v>
      </c>
      <c r="Q21" s="340">
        <v>52.4</v>
      </c>
      <c r="R21" s="339">
        <v>208</v>
      </c>
      <c r="S21" s="339">
        <v>45.85</v>
      </c>
    </row>
    <row r="22" spans="1:19">
      <c r="A22" s="329" t="s">
        <v>153</v>
      </c>
      <c r="B22" s="332" t="s">
        <v>165</v>
      </c>
      <c r="C22" s="329">
        <v>2854</v>
      </c>
      <c r="D22" s="329">
        <v>1323</v>
      </c>
      <c r="E22" s="329">
        <v>1531</v>
      </c>
      <c r="F22" s="329">
        <v>0.6</v>
      </c>
      <c r="G22" s="329">
        <v>0.4</v>
      </c>
      <c r="H22" s="329">
        <v>0.6</v>
      </c>
      <c r="I22" s="329">
        <v>0</v>
      </c>
      <c r="J22" s="329">
        <v>0.4</v>
      </c>
      <c r="K22" s="329">
        <v>557.91</v>
      </c>
      <c r="L22" s="329">
        <v>314.04000000000002</v>
      </c>
      <c r="M22" s="329">
        <v>155.87</v>
      </c>
      <c r="N22" s="329">
        <v>88</v>
      </c>
      <c r="O22" s="339">
        <v>460.04</v>
      </c>
      <c r="P22" s="340">
        <v>325</v>
      </c>
      <c r="Q22" s="340">
        <v>-10.96</v>
      </c>
      <c r="R22" s="339">
        <v>146</v>
      </c>
      <c r="S22" s="339">
        <v>9.8699999999999992</v>
      </c>
    </row>
    <row r="23" spans="1:19">
      <c r="A23" s="329"/>
      <c r="B23" s="329" t="s">
        <v>167</v>
      </c>
      <c r="C23" s="329">
        <v>13123</v>
      </c>
      <c r="D23" s="329">
        <v>6082</v>
      </c>
      <c r="E23" s="329">
        <v>7041</v>
      </c>
      <c r="F23" s="329"/>
      <c r="G23" s="329"/>
      <c r="H23" s="329"/>
      <c r="I23" s="329"/>
      <c r="J23" s="329"/>
      <c r="K23" s="329">
        <v>2518.21</v>
      </c>
      <c r="L23" s="329">
        <v>1589.27</v>
      </c>
      <c r="M23" s="329">
        <v>456.28</v>
      </c>
      <c r="N23" s="328">
        <v>472.66</v>
      </c>
      <c r="O23" s="339">
        <v>1987.07</v>
      </c>
      <c r="P23" s="339">
        <v>1396</v>
      </c>
      <c r="Q23" s="339">
        <v>198.07</v>
      </c>
      <c r="R23" s="339">
        <v>393</v>
      </c>
      <c r="S23" s="339">
        <v>58.479999999999897</v>
      </c>
    </row>
    <row r="24" spans="1:19" ht="27">
      <c r="A24" s="329"/>
      <c r="B24" s="329" t="s">
        <v>347</v>
      </c>
      <c r="C24" s="329">
        <v>3890</v>
      </c>
      <c r="D24" s="329">
        <v>1803</v>
      </c>
      <c r="E24" s="329">
        <v>2087</v>
      </c>
      <c r="F24" s="329">
        <v>0.6</v>
      </c>
      <c r="G24" s="329">
        <v>0.4</v>
      </c>
      <c r="H24" s="329">
        <v>0</v>
      </c>
      <c r="I24" s="329">
        <v>1</v>
      </c>
      <c r="J24" s="329">
        <v>0</v>
      </c>
      <c r="K24" s="329">
        <v>727.92</v>
      </c>
      <c r="L24" s="329">
        <v>428.08</v>
      </c>
      <c r="M24" s="329">
        <v>0</v>
      </c>
      <c r="N24" s="329">
        <v>299.83999999999997</v>
      </c>
      <c r="O24" s="339">
        <v>441.08</v>
      </c>
      <c r="P24" s="339">
        <v>357</v>
      </c>
      <c r="Q24" s="340">
        <v>71.08</v>
      </c>
      <c r="R24" s="339">
        <v>13</v>
      </c>
      <c r="S24" s="339">
        <v>-13</v>
      </c>
    </row>
    <row r="25" spans="1:19">
      <c r="A25" s="329" t="s">
        <v>166</v>
      </c>
      <c r="B25" s="329" t="s">
        <v>168</v>
      </c>
      <c r="C25" s="329">
        <v>3890</v>
      </c>
      <c r="D25" s="329">
        <v>1803</v>
      </c>
      <c r="E25" s="329">
        <v>2087</v>
      </c>
      <c r="F25" s="329">
        <v>0.6</v>
      </c>
      <c r="G25" s="329">
        <v>0.4</v>
      </c>
      <c r="H25" s="329">
        <v>0</v>
      </c>
      <c r="I25" s="329">
        <v>1</v>
      </c>
      <c r="J25" s="329">
        <v>0</v>
      </c>
      <c r="K25" s="329">
        <v>727.92</v>
      </c>
      <c r="L25" s="329">
        <v>428.08</v>
      </c>
      <c r="M25" s="329">
        <v>0</v>
      </c>
      <c r="N25" s="329">
        <v>299.83999999999997</v>
      </c>
      <c r="O25" s="339">
        <v>441.08</v>
      </c>
      <c r="P25" s="340">
        <v>357</v>
      </c>
      <c r="Q25" s="340">
        <v>71.08</v>
      </c>
      <c r="R25" s="339">
        <v>13</v>
      </c>
      <c r="S25" s="339">
        <v>-13</v>
      </c>
    </row>
    <row r="26" spans="1:19">
      <c r="A26" s="329" t="s">
        <v>166</v>
      </c>
      <c r="B26" s="332" t="s">
        <v>173</v>
      </c>
      <c r="C26" s="329">
        <v>943</v>
      </c>
      <c r="D26" s="329">
        <v>437</v>
      </c>
      <c r="E26" s="329">
        <v>506</v>
      </c>
      <c r="F26" s="329">
        <v>0.6</v>
      </c>
      <c r="G26" s="329">
        <v>0.4</v>
      </c>
      <c r="H26" s="329">
        <v>0.65</v>
      </c>
      <c r="I26" s="329">
        <v>0</v>
      </c>
      <c r="J26" s="329">
        <v>0.35</v>
      </c>
      <c r="K26" s="329">
        <v>185.01</v>
      </c>
      <c r="L26" s="329">
        <v>103.77</v>
      </c>
      <c r="M26" s="329">
        <v>55.8</v>
      </c>
      <c r="N26" s="329">
        <v>25.44</v>
      </c>
      <c r="O26" s="339">
        <v>159.57</v>
      </c>
      <c r="P26" s="340">
        <v>105</v>
      </c>
      <c r="Q26" s="340">
        <v>3.57</v>
      </c>
      <c r="R26" s="339">
        <v>51</v>
      </c>
      <c r="S26" s="339">
        <v>0</v>
      </c>
    </row>
    <row r="27" spans="1:19">
      <c r="A27" s="329" t="s">
        <v>166</v>
      </c>
      <c r="B27" s="332" t="s">
        <v>174</v>
      </c>
      <c r="C27" s="329">
        <v>2237</v>
      </c>
      <c r="D27" s="329">
        <v>1037</v>
      </c>
      <c r="E27" s="329">
        <v>1200</v>
      </c>
      <c r="F27" s="329">
        <v>0.6</v>
      </c>
      <c r="G27" s="329">
        <v>0.4</v>
      </c>
      <c r="H27" s="329">
        <v>0.65</v>
      </c>
      <c r="I27" s="329">
        <v>0</v>
      </c>
      <c r="J27" s="329">
        <v>0.35</v>
      </c>
      <c r="K27" s="329">
        <v>438.93</v>
      </c>
      <c r="L27" s="329">
        <v>246.19</v>
      </c>
      <c r="M27" s="329">
        <v>132.38999999999999</v>
      </c>
      <c r="N27" s="329">
        <v>60.35</v>
      </c>
      <c r="O27" s="339">
        <v>349.19</v>
      </c>
      <c r="P27" s="340">
        <v>212</v>
      </c>
      <c r="Q27" s="340">
        <v>34.19</v>
      </c>
      <c r="R27" s="339">
        <v>103</v>
      </c>
      <c r="S27" s="339">
        <v>29.39</v>
      </c>
    </row>
    <row r="28" spans="1:19">
      <c r="A28" s="329" t="s">
        <v>166</v>
      </c>
      <c r="B28" s="332" t="s">
        <v>175</v>
      </c>
      <c r="C28" s="329">
        <v>2095</v>
      </c>
      <c r="D28" s="329">
        <v>971</v>
      </c>
      <c r="E28" s="329">
        <v>1124</v>
      </c>
      <c r="F28" s="329">
        <v>0.6</v>
      </c>
      <c r="G28" s="329">
        <v>0.4</v>
      </c>
      <c r="H28" s="329">
        <v>0.65</v>
      </c>
      <c r="I28" s="329">
        <v>0</v>
      </c>
      <c r="J28" s="329">
        <v>0.35</v>
      </c>
      <c r="K28" s="329">
        <v>411.04</v>
      </c>
      <c r="L28" s="329">
        <v>230.55</v>
      </c>
      <c r="M28" s="329">
        <v>123.97</v>
      </c>
      <c r="N28" s="329">
        <v>56.52</v>
      </c>
      <c r="O28" s="339">
        <v>331.55</v>
      </c>
      <c r="P28" s="340">
        <v>209</v>
      </c>
      <c r="Q28" s="340">
        <v>21.55</v>
      </c>
      <c r="R28" s="339">
        <v>101</v>
      </c>
      <c r="S28" s="339">
        <v>22.97</v>
      </c>
    </row>
    <row r="29" spans="1:19">
      <c r="A29" s="329" t="s">
        <v>166</v>
      </c>
      <c r="B29" s="332" t="s">
        <v>176</v>
      </c>
      <c r="C29" s="329">
        <v>3142</v>
      </c>
      <c r="D29" s="329">
        <v>1456</v>
      </c>
      <c r="E29" s="329">
        <v>1686</v>
      </c>
      <c r="F29" s="329">
        <v>0.8</v>
      </c>
      <c r="G29" s="329">
        <v>0.2</v>
      </c>
      <c r="H29" s="329">
        <v>0.8</v>
      </c>
      <c r="I29" s="329">
        <v>0</v>
      </c>
      <c r="J29" s="329">
        <v>0.2</v>
      </c>
      <c r="K29" s="329">
        <v>599.61</v>
      </c>
      <c r="L29" s="329">
        <v>460.98</v>
      </c>
      <c r="M29" s="329">
        <v>114.41</v>
      </c>
      <c r="N29" s="329">
        <v>24.22</v>
      </c>
      <c r="O29" s="339">
        <v>560.98</v>
      </c>
      <c r="P29" s="340">
        <v>412</v>
      </c>
      <c r="Q29" s="340">
        <v>48.98</v>
      </c>
      <c r="R29" s="339">
        <v>100</v>
      </c>
      <c r="S29" s="339">
        <v>14.41</v>
      </c>
    </row>
    <row r="30" spans="1:19">
      <c r="A30" s="329" t="s">
        <v>166</v>
      </c>
      <c r="B30" s="332" t="s">
        <v>177</v>
      </c>
      <c r="C30" s="329">
        <v>816</v>
      </c>
      <c r="D30" s="329">
        <v>378</v>
      </c>
      <c r="E30" s="329">
        <v>438</v>
      </c>
      <c r="F30" s="329">
        <v>0.8</v>
      </c>
      <c r="G30" s="329">
        <v>0.2</v>
      </c>
      <c r="H30" s="329">
        <v>0.8</v>
      </c>
      <c r="I30" s="329">
        <v>0</v>
      </c>
      <c r="J30" s="329">
        <v>0.2</v>
      </c>
      <c r="K30" s="329">
        <v>155.69999999999999</v>
      </c>
      <c r="L30" s="329">
        <v>119.7</v>
      </c>
      <c r="M30" s="329">
        <v>29.71</v>
      </c>
      <c r="N30" s="329">
        <v>6.29</v>
      </c>
      <c r="O30" s="339">
        <v>144.69999999999999</v>
      </c>
      <c r="P30" s="340">
        <v>101</v>
      </c>
      <c r="Q30" s="340">
        <v>18.7</v>
      </c>
      <c r="R30" s="339">
        <v>25</v>
      </c>
      <c r="S30" s="339">
        <v>4.7100000000000097</v>
      </c>
    </row>
    <row r="31" spans="1:19">
      <c r="A31" s="329"/>
      <c r="B31" s="329" t="s">
        <v>179</v>
      </c>
      <c r="C31" s="329">
        <v>6649</v>
      </c>
      <c r="D31" s="329">
        <v>3095</v>
      </c>
      <c r="E31" s="329">
        <v>3554</v>
      </c>
      <c r="F31" s="329"/>
      <c r="G31" s="329"/>
      <c r="H31" s="329"/>
      <c r="I31" s="329"/>
      <c r="J31" s="329"/>
      <c r="K31" s="329">
        <v>1296.46</v>
      </c>
      <c r="L31" s="329">
        <v>738.34</v>
      </c>
      <c r="M31" s="329">
        <v>325.8</v>
      </c>
      <c r="N31" s="328">
        <v>232.32</v>
      </c>
      <c r="O31" s="339">
        <v>1015.34</v>
      </c>
      <c r="P31" s="339">
        <v>676</v>
      </c>
      <c r="Q31" s="339">
        <v>62.34</v>
      </c>
      <c r="R31" s="339">
        <v>277</v>
      </c>
      <c r="S31" s="339">
        <v>48.8</v>
      </c>
    </row>
    <row r="32" spans="1:19" ht="27">
      <c r="A32" s="329"/>
      <c r="B32" s="329" t="s">
        <v>348</v>
      </c>
      <c r="C32" s="329">
        <v>1943</v>
      </c>
      <c r="D32" s="329">
        <v>900</v>
      </c>
      <c r="E32" s="329">
        <v>1043</v>
      </c>
      <c r="F32" s="329"/>
      <c r="G32" s="329"/>
      <c r="H32" s="329"/>
      <c r="I32" s="329"/>
      <c r="J32" s="329"/>
      <c r="K32" s="329">
        <v>364.79</v>
      </c>
      <c r="L32" s="329">
        <v>213.75</v>
      </c>
      <c r="M32" s="329">
        <v>8.6</v>
      </c>
      <c r="N32" s="328">
        <v>142.44</v>
      </c>
      <c r="O32" s="339">
        <v>228.75</v>
      </c>
      <c r="P32" s="339">
        <v>192</v>
      </c>
      <c r="Q32" s="339">
        <v>21.75</v>
      </c>
      <c r="R32" s="339">
        <v>15</v>
      </c>
      <c r="S32" s="339">
        <v>-6.4</v>
      </c>
    </row>
    <row r="33" spans="1:19">
      <c r="A33" s="329" t="s">
        <v>178</v>
      </c>
      <c r="B33" s="329" t="s">
        <v>180</v>
      </c>
      <c r="C33" s="329">
        <v>1706</v>
      </c>
      <c r="D33" s="329">
        <v>791</v>
      </c>
      <c r="E33" s="329">
        <v>915</v>
      </c>
      <c r="F33" s="329">
        <v>0.6</v>
      </c>
      <c r="G33" s="329">
        <v>0.4</v>
      </c>
      <c r="H33" s="329">
        <v>0</v>
      </c>
      <c r="I33" s="329">
        <v>1</v>
      </c>
      <c r="J33" s="329">
        <v>0</v>
      </c>
      <c r="K33" s="329">
        <v>319.29000000000002</v>
      </c>
      <c r="L33" s="329">
        <v>187.77</v>
      </c>
      <c r="M33" s="329">
        <v>0</v>
      </c>
      <c r="N33" s="329">
        <v>131.52000000000001</v>
      </c>
      <c r="O33" s="339">
        <v>193.77</v>
      </c>
      <c r="P33" s="340">
        <v>162</v>
      </c>
      <c r="Q33" s="340">
        <v>25.77</v>
      </c>
      <c r="R33" s="339">
        <v>6</v>
      </c>
      <c r="S33" s="339">
        <v>-6</v>
      </c>
    </row>
    <row r="34" spans="1:19">
      <c r="A34" s="329" t="s">
        <v>178</v>
      </c>
      <c r="B34" s="329" t="s">
        <v>181</v>
      </c>
      <c r="C34" s="329">
        <v>83</v>
      </c>
      <c r="D34" s="329">
        <v>38</v>
      </c>
      <c r="E34" s="329">
        <v>45</v>
      </c>
      <c r="F34" s="329">
        <v>0.6</v>
      </c>
      <c r="G34" s="329">
        <v>0.4</v>
      </c>
      <c r="H34" s="329">
        <v>0.4</v>
      </c>
      <c r="I34" s="329">
        <v>0.6</v>
      </c>
      <c r="J34" s="329"/>
      <c r="K34" s="329">
        <v>15.9</v>
      </c>
      <c r="L34" s="329">
        <v>9.08</v>
      </c>
      <c r="M34" s="329">
        <v>3</v>
      </c>
      <c r="N34" s="329">
        <v>3.82</v>
      </c>
      <c r="O34" s="339">
        <v>11.08</v>
      </c>
      <c r="P34" s="340">
        <v>8</v>
      </c>
      <c r="Q34" s="340">
        <v>1.08</v>
      </c>
      <c r="R34" s="339">
        <v>2</v>
      </c>
      <c r="S34" s="339">
        <v>1</v>
      </c>
    </row>
    <row r="35" spans="1:19">
      <c r="A35" s="329" t="s">
        <v>178</v>
      </c>
      <c r="B35" s="329" t="s">
        <v>182</v>
      </c>
      <c r="C35" s="329">
        <v>154</v>
      </c>
      <c r="D35" s="329">
        <v>71</v>
      </c>
      <c r="E35" s="329">
        <v>83</v>
      </c>
      <c r="F35" s="329">
        <v>0.6</v>
      </c>
      <c r="G35" s="329">
        <v>0.4</v>
      </c>
      <c r="H35" s="329">
        <v>0.4</v>
      </c>
      <c r="I35" s="329">
        <v>0.6</v>
      </c>
      <c r="J35" s="329"/>
      <c r="K35" s="329">
        <v>29.6</v>
      </c>
      <c r="L35" s="329">
        <v>16.899999999999999</v>
      </c>
      <c r="M35" s="329">
        <v>5.6</v>
      </c>
      <c r="N35" s="329">
        <v>7.1</v>
      </c>
      <c r="O35" s="339">
        <v>23.9</v>
      </c>
      <c r="P35" s="340">
        <v>22</v>
      </c>
      <c r="Q35" s="340">
        <v>-5.0999999999999996</v>
      </c>
      <c r="R35" s="339">
        <v>7</v>
      </c>
      <c r="S35" s="339">
        <v>-1.4</v>
      </c>
    </row>
    <row r="36" spans="1:19">
      <c r="A36" s="329" t="s">
        <v>178</v>
      </c>
      <c r="B36" s="332" t="s">
        <v>183</v>
      </c>
      <c r="C36" s="329">
        <v>2544</v>
      </c>
      <c r="D36" s="329">
        <v>1179</v>
      </c>
      <c r="E36" s="329">
        <v>1365</v>
      </c>
      <c r="F36" s="329">
        <v>0.6</v>
      </c>
      <c r="G36" s="329">
        <v>0.4</v>
      </c>
      <c r="H36" s="329">
        <v>0.75</v>
      </c>
      <c r="I36" s="329">
        <v>0</v>
      </c>
      <c r="J36" s="329">
        <v>0.25</v>
      </c>
      <c r="K36" s="329">
        <v>502.66</v>
      </c>
      <c r="L36" s="329">
        <v>279.94</v>
      </c>
      <c r="M36" s="329">
        <v>173.7</v>
      </c>
      <c r="N36" s="329">
        <v>49.02</v>
      </c>
      <c r="O36" s="339">
        <v>426.94</v>
      </c>
      <c r="P36" s="340">
        <v>265</v>
      </c>
      <c r="Q36" s="340">
        <v>14.94</v>
      </c>
      <c r="R36" s="339">
        <v>147</v>
      </c>
      <c r="S36" s="339">
        <v>26.7</v>
      </c>
    </row>
    <row r="37" spans="1:19">
      <c r="A37" s="329" t="s">
        <v>178</v>
      </c>
      <c r="B37" s="332" t="s">
        <v>184</v>
      </c>
      <c r="C37" s="329">
        <v>2036</v>
      </c>
      <c r="D37" s="329">
        <v>944</v>
      </c>
      <c r="E37" s="329">
        <v>1092</v>
      </c>
      <c r="F37" s="329">
        <v>0.6</v>
      </c>
      <c r="G37" s="329">
        <v>0.4</v>
      </c>
      <c r="H37" s="329">
        <v>0.75</v>
      </c>
      <c r="I37" s="329">
        <v>0</v>
      </c>
      <c r="J37" s="329">
        <v>0.25</v>
      </c>
      <c r="K37" s="329">
        <v>402.37</v>
      </c>
      <c r="L37" s="329">
        <v>224.09</v>
      </c>
      <c r="M37" s="329">
        <v>139.04</v>
      </c>
      <c r="N37" s="329">
        <v>39.24</v>
      </c>
      <c r="O37" s="339">
        <v>336.09</v>
      </c>
      <c r="P37" s="340">
        <v>203</v>
      </c>
      <c r="Q37" s="340">
        <v>21.09</v>
      </c>
      <c r="R37" s="339">
        <v>112</v>
      </c>
      <c r="S37" s="339">
        <v>27.04</v>
      </c>
    </row>
    <row r="38" spans="1:19">
      <c r="A38" s="329" t="s">
        <v>178</v>
      </c>
      <c r="B38" s="332" t="s">
        <v>185</v>
      </c>
      <c r="C38" s="329">
        <v>126</v>
      </c>
      <c r="D38" s="329">
        <v>72</v>
      </c>
      <c r="E38" s="329">
        <v>54</v>
      </c>
      <c r="F38" s="329">
        <v>0.8</v>
      </c>
      <c r="G38" s="329">
        <v>0.2</v>
      </c>
      <c r="H38" s="329">
        <v>0.7</v>
      </c>
      <c r="I38" s="329">
        <v>0</v>
      </c>
      <c r="J38" s="329">
        <v>0.3</v>
      </c>
      <c r="K38" s="329">
        <v>26.64</v>
      </c>
      <c r="L38" s="329">
        <v>20.56</v>
      </c>
      <c r="M38" s="329">
        <v>4.46</v>
      </c>
      <c r="N38" s="329">
        <v>1.62</v>
      </c>
      <c r="O38" s="339">
        <v>23.56</v>
      </c>
      <c r="P38" s="340">
        <v>16</v>
      </c>
      <c r="Q38" s="340">
        <v>4.5599999999999996</v>
      </c>
      <c r="R38" s="339">
        <v>3</v>
      </c>
      <c r="S38" s="339">
        <v>1.46</v>
      </c>
    </row>
    <row r="39" spans="1:19">
      <c r="A39" s="329"/>
      <c r="B39" s="329" t="s">
        <v>187</v>
      </c>
      <c r="C39" s="329">
        <v>28778</v>
      </c>
      <c r="D39" s="329">
        <v>13336</v>
      </c>
      <c r="E39" s="329">
        <v>15442</v>
      </c>
      <c r="F39" s="329"/>
      <c r="G39" s="329"/>
      <c r="H39" s="329"/>
      <c r="I39" s="329"/>
      <c r="J39" s="329"/>
      <c r="K39" s="329">
        <v>5546.87</v>
      </c>
      <c r="L39" s="329">
        <v>3625.56</v>
      </c>
      <c r="M39" s="329">
        <v>1209.29</v>
      </c>
      <c r="N39" s="328">
        <v>712.02</v>
      </c>
      <c r="O39" s="339">
        <v>4624.76</v>
      </c>
      <c r="P39" s="339">
        <v>3138</v>
      </c>
      <c r="Q39" s="339">
        <v>482.76</v>
      </c>
      <c r="R39" s="339">
        <v>1004</v>
      </c>
      <c r="S39" s="339">
        <v>210.09</v>
      </c>
    </row>
    <row r="40" spans="1:19" ht="27">
      <c r="A40" s="329"/>
      <c r="B40" s="329" t="s">
        <v>349</v>
      </c>
      <c r="C40" s="329">
        <v>5050</v>
      </c>
      <c r="D40" s="329">
        <v>2340</v>
      </c>
      <c r="E40" s="329">
        <v>2710</v>
      </c>
      <c r="F40" s="329"/>
      <c r="G40" s="329"/>
      <c r="H40" s="329"/>
      <c r="I40" s="329"/>
      <c r="J40" s="329"/>
      <c r="K40" s="329">
        <v>949.13</v>
      </c>
      <c r="L40" s="329">
        <v>555.66</v>
      </c>
      <c r="M40" s="329">
        <v>27.82</v>
      </c>
      <c r="N40" s="328">
        <v>365.65</v>
      </c>
      <c r="O40" s="339">
        <v>601.86</v>
      </c>
      <c r="P40" s="339">
        <v>467</v>
      </c>
      <c r="Q40" s="339">
        <v>83.86</v>
      </c>
      <c r="R40" s="339">
        <v>51</v>
      </c>
      <c r="S40" s="339">
        <v>-18.38</v>
      </c>
    </row>
    <row r="41" spans="1:19">
      <c r="A41" s="329" t="s">
        <v>186</v>
      </c>
      <c r="B41" s="329" t="s">
        <v>188</v>
      </c>
      <c r="C41" s="329">
        <v>4286</v>
      </c>
      <c r="D41" s="329">
        <v>1986</v>
      </c>
      <c r="E41" s="329">
        <v>2300</v>
      </c>
      <c r="F41" s="329">
        <v>0.6</v>
      </c>
      <c r="G41" s="329">
        <v>0.4</v>
      </c>
      <c r="H41" s="329">
        <v>0</v>
      </c>
      <c r="I41" s="329">
        <v>1</v>
      </c>
      <c r="J41" s="329">
        <v>0</v>
      </c>
      <c r="K41" s="329">
        <v>801.92</v>
      </c>
      <c r="L41" s="329">
        <v>471.6</v>
      </c>
      <c r="M41" s="329">
        <v>0</v>
      </c>
      <c r="N41" s="329">
        <v>330.32</v>
      </c>
      <c r="O41" s="339">
        <v>496.8</v>
      </c>
      <c r="P41" s="340">
        <v>402</v>
      </c>
      <c r="Q41" s="340">
        <v>64.8</v>
      </c>
      <c r="R41" s="339">
        <v>30</v>
      </c>
      <c r="S41" s="339">
        <v>-25.2</v>
      </c>
    </row>
    <row r="42" spans="1:19">
      <c r="A42" s="329" t="s">
        <v>186</v>
      </c>
      <c r="B42" s="329" t="s">
        <v>189</v>
      </c>
      <c r="C42" s="329">
        <v>146</v>
      </c>
      <c r="D42" s="329">
        <v>68</v>
      </c>
      <c r="E42" s="329">
        <v>78</v>
      </c>
      <c r="F42" s="329">
        <v>0.6</v>
      </c>
      <c r="G42" s="329">
        <v>0.4</v>
      </c>
      <c r="H42" s="329">
        <v>0.4</v>
      </c>
      <c r="I42" s="329">
        <v>0.6</v>
      </c>
      <c r="J42" s="329">
        <v>0</v>
      </c>
      <c r="K42" s="329">
        <v>28.2</v>
      </c>
      <c r="L42" s="329">
        <v>16.100000000000001</v>
      </c>
      <c r="M42" s="329">
        <v>5.33</v>
      </c>
      <c r="N42" s="329">
        <v>6.77</v>
      </c>
      <c r="O42" s="339">
        <v>21.1</v>
      </c>
      <c r="P42" s="340">
        <v>15</v>
      </c>
      <c r="Q42" s="340">
        <v>1.1000000000000001</v>
      </c>
      <c r="R42" s="339">
        <v>5</v>
      </c>
      <c r="S42" s="339">
        <v>0.32999999999999802</v>
      </c>
    </row>
    <row r="43" spans="1:19">
      <c r="A43" s="329" t="s">
        <v>186</v>
      </c>
      <c r="B43" s="329" t="s">
        <v>193</v>
      </c>
      <c r="C43" s="329">
        <v>618</v>
      </c>
      <c r="D43" s="329">
        <v>286</v>
      </c>
      <c r="E43" s="329">
        <v>332</v>
      </c>
      <c r="F43" s="329">
        <v>0.6</v>
      </c>
      <c r="G43" s="329">
        <v>0.4</v>
      </c>
      <c r="H43" s="329">
        <v>0.4</v>
      </c>
      <c r="I43" s="329">
        <v>0.6</v>
      </c>
      <c r="J43" s="329">
        <v>0</v>
      </c>
      <c r="K43" s="329">
        <v>119.01</v>
      </c>
      <c r="L43" s="329">
        <v>67.959999999999994</v>
      </c>
      <c r="M43" s="329">
        <v>22.49</v>
      </c>
      <c r="N43" s="329">
        <v>28.56</v>
      </c>
      <c r="O43" s="339">
        <v>83.96</v>
      </c>
      <c r="P43" s="340">
        <v>50</v>
      </c>
      <c r="Q43" s="340">
        <v>17.96</v>
      </c>
      <c r="R43" s="339">
        <v>16</v>
      </c>
      <c r="S43" s="339">
        <v>6.4899999999999904</v>
      </c>
    </row>
    <row r="44" spans="1:19">
      <c r="A44" s="329" t="s">
        <v>186</v>
      </c>
      <c r="B44" s="332" t="s">
        <v>194</v>
      </c>
      <c r="C44" s="329">
        <v>3619</v>
      </c>
      <c r="D44" s="329">
        <v>1677</v>
      </c>
      <c r="E44" s="329">
        <v>1942</v>
      </c>
      <c r="F44" s="329">
        <v>0.6</v>
      </c>
      <c r="G44" s="329">
        <v>0.4</v>
      </c>
      <c r="H44" s="329">
        <v>0.75</v>
      </c>
      <c r="I44" s="329">
        <v>0</v>
      </c>
      <c r="J44" s="329">
        <v>0.25</v>
      </c>
      <c r="K44" s="329">
        <v>715.02</v>
      </c>
      <c r="L44" s="329">
        <v>398.21</v>
      </c>
      <c r="M44" s="329">
        <v>247.08</v>
      </c>
      <c r="N44" s="329">
        <v>69.73</v>
      </c>
      <c r="O44" s="339">
        <v>595.21</v>
      </c>
      <c r="P44" s="340">
        <v>356</v>
      </c>
      <c r="Q44" s="340">
        <v>42.21</v>
      </c>
      <c r="R44" s="339">
        <v>197</v>
      </c>
      <c r="S44" s="339">
        <v>50.079999999999899</v>
      </c>
    </row>
    <row r="45" spans="1:19">
      <c r="A45" s="329" t="s">
        <v>186</v>
      </c>
      <c r="B45" s="332" t="s">
        <v>195</v>
      </c>
      <c r="C45" s="329">
        <v>2542</v>
      </c>
      <c r="D45" s="329">
        <v>1178</v>
      </c>
      <c r="E45" s="329">
        <v>1364</v>
      </c>
      <c r="F45" s="329">
        <v>0.6</v>
      </c>
      <c r="G45" s="329">
        <v>0.4</v>
      </c>
      <c r="H45" s="329">
        <v>0.75</v>
      </c>
      <c r="I45" s="329">
        <v>0</v>
      </c>
      <c r="J45" s="329">
        <v>0.25</v>
      </c>
      <c r="K45" s="329">
        <v>502.26</v>
      </c>
      <c r="L45" s="329">
        <v>279.72000000000003</v>
      </c>
      <c r="M45" s="329">
        <v>173.56</v>
      </c>
      <c r="N45" s="329">
        <v>48.98</v>
      </c>
      <c r="O45" s="339">
        <v>416.72</v>
      </c>
      <c r="P45" s="340">
        <v>248</v>
      </c>
      <c r="Q45" s="340">
        <v>31.72</v>
      </c>
      <c r="R45" s="339">
        <v>137</v>
      </c>
      <c r="S45" s="339">
        <v>36.56</v>
      </c>
    </row>
    <row r="46" spans="1:19">
      <c r="A46" s="329" t="s">
        <v>186</v>
      </c>
      <c r="B46" s="332" t="s">
        <v>196</v>
      </c>
      <c r="C46" s="329">
        <v>1103</v>
      </c>
      <c r="D46" s="329">
        <v>511</v>
      </c>
      <c r="E46" s="329">
        <v>592</v>
      </c>
      <c r="F46" s="329">
        <v>0.8</v>
      </c>
      <c r="G46" s="329">
        <v>0.2</v>
      </c>
      <c r="H46" s="329">
        <v>0.7</v>
      </c>
      <c r="I46" s="329">
        <v>0</v>
      </c>
      <c r="J46" s="329">
        <v>0.3</v>
      </c>
      <c r="K46" s="329">
        <v>209.7</v>
      </c>
      <c r="L46" s="329">
        <v>161.81</v>
      </c>
      <c r="M46" s="329">
        <v>35.14</v>
      </c>
      <c r="N46" s="329">
        <v>12.75</v>
      </c>
      <c r="O46" s="339">
        <v>193.81</v>
      </c>
      <c r="P46" s="340">
        <v>149</v>
      </c>
      <c r="Q46" s="340">
        <v>12.81</v>
      </c>
      <c r="R46" s="339">
        <v>32</v>
      </c>
      <c r="S46" s="339">
        <v>3.1399999999999899</v>
      </c>
    </row>
    <row r="47" spans="1:19">
      <c r="A47" s="329" t="s">
        <v>186</v>
      </c>
      <c r="B47" s="332" t="s">
        <v>197</v>
      </c>
      <c r="C47" s="329">
        <v>1913</v>
      </c>
      <c r="D47" s="329">
        <v>887</v>
      </c>
      <c r="E47" s="329">
        <v>1026</v>
      </c>
      <c r="F47" s="329">
        <v>0.6</v>
      </c>
      <c r="G47" s="329">
        <v>0.4</v>
      </c>
      <c r="H47" s="329">
        <v>0.7</v>
      </c>
      <c r="I47" s="329">
        <v>0</v>
      </c>
      <c r="J47" s="329">
        <v>0.3</v>
      </c>
      <c r="K47" s="329">
        <v>376.74</v>
      </c>
      <c r="L47" s="329">
        <v>210.56</v>
      </c>
      <c r="M47" s="329">
        <v>121.94</v>
      </c>
      <c r="N47" s="329">
        <v>44.24</v>
      </c>
      <c r="O47" s="339">
        <v>300.56</v>
      </c>
      <c r="P47" s="340">
        <v>174</v>
      </c>
      <c r="Q47" s="340">
        <v>36.56</v>
      </c>
      <c r="R47" s="339">
        <v>90</v>
      </c>
      <c r="S47" s="339">
        <v>31.94</v>
      </c>
    </row>
    <row r="48" spans="1:19">
      <c r="A48" s="329" t="s">
        <v>186</v>
      </c>
      <c r="B48" s="332" t="s">
        <v>198</v>
      </c>
      <c r="C48" s="329">
        <v>3142</v>
      </c>
      <c r="D48" s="329">
        <v>1456</v>
      </c>
      <c r="E48" s="329">
        <v>1686</v>
      </c>
      <c r="F48" s="329">
        <v>0.6</v>
      </c>
      <c r="G48" s="329">
        <v>0.4</v>
      </c>
      <c r="H48" s="329">
        <v>0.7</v>
      </c>
      <c r="I48" s="329">
        <v>0</v>
      </c>
      <c r="J48" s="329">
        <v>0.3</v>
      </c>
      <c r="K48" s="329">
        <v>618.6</v>
      </c>
      <c r="L48" s="329">
        <v>345.73</v>
      </c>
      <c r="M48" s="329">
        <v>200.22</v>
      </c>
      <c r="N48" s="329">
        <v>72.650000000000006</v>
      </c>
      <c r="O48" s="339">
        <v>499.73</v>
      </c>
      <c r="P48" s="340">
        <v>296</v>
      </c>
      <c r="Q48" s="340">
        <v>49.73</v>
      </c>
      <c r="R48" s="339">
        <v>154</v>
      </c>
      <c r="S48" s="339">
        <v>46.22</v>
      </c>
    </row>
    <row r="49" spans="1:19">
      <c r="A49" s="329" t="s">
        <v>186</v>
      </c>
      <c r="B49" s="332" t="s">
        <v>199</v>
      </c>
      <c r="C49" s="329">
        <v>6173</v>
      </c>
      <c r="D49" s="329">
        <v>2861</v>
      </c>
      <c r="E49" s="329">
        <v>3312</v>
      </c>
      <c r="F49" s="329">
        <v>0.8</v>
      </c>
      <c r="G49" s="329">
        <v>0.2</v>
      </c>
      <c r="H49" s="329">
        <v>0.8</v>
      </c>
      <c r="I49" s="329">
        <v>0</v>
      </c>
      <c r="J49" s="329">
        <v>0.2</v>
      </c>
      <c r="K49" s="329">
        <v>1178.1099999999999</v>
      </c>
      <c r="L49" s="329">
        <v>905.73</v>
      </c>
      <c r="M49" s="329">
        <v>224.8</v>
      </c>
      <c r="N49" s="329">
        <v>47.58</v>
      </c>
      <c r="O49" s="339">
        <v>1103.73</v>
      </c>
      <c r="P49" s="340">
        <v>816</v>
      </c>
      <c r="Q49" s="340">
        <v>89.73</v>
      </c>
      <c r="R49" s="339">
        <v>198</v>
      </c>
      <c r="S49" s="339">
        <v>26.8</v>
      </c>
    </row>
    <row r="50" spans="1:19">
      <c r="A50" s="329" t="s">
        <v>186</v>
      </c>
      <c r="B50" s="332" t="s">
        <v>200</v>
      </c>
      <c r="C50" s="329">
        <v>5236</v>
      </c>
      <c r="D50" s="329">
        <v>2426</v>
      </c>
      <c r="E50" s="329">
        <v>2810</v>
      </c>
      <c r="F50" s="329">
        <v>0.8</v>
      </c>
      <c r="G50" s="329">
        <v>0.2</v>
      </c>
      <c r="H50" s="329">
        <v>0.75</v>
      </c>
      <c r="I50" s="329">
        <v>0</v>
      </c>
      <c r="J50" s="329">
        <v>0.25</v>
      </c>
      <c r="K50" s="329">
        <v>997.31</v>
      </c>
      <c r="L50" s="329">
        <v>768.14</v>
      </c>
      <c r="M50" s="329">
        <v>178.73</v>
      </c>
      <c r="N50" s="329">
        <v>50.44</v>
      </c>
      <c r="O50" s="339">
        <v>913.14</v>
      </c>
      <c r="P50" s="340">
        <v>632</v>
      </c>
      <c r="Q50" s="340">
        <v>136.13999999999999</v>
      </c>
      <c r="R50" s="339">
        <v>145</v>
      </c>
      <c r="S50" s="339">
        <v>33.729999999999997</v>
      </c>
    </row>
    <row r="51" spans="1:19">
      <c r="A51" s="329"/>
      <c r="B51" s="329" t="s">
        <v>202</v>
      </c>
      <c r="C51" s="329">
        <v>42152</v>
      </c>
      <c r="D51" s="329">
        <v>20537</v>
      </c>
      <c r="E51" s="329">
        <v>21615</v>
      </c>
      <c r="F51" s="329"/>
      <c r="G51" s="329"/>
      <c r="H51" s="329"/>
      <c r="I51" s="329"/>
      <c r="J51" s="329"/>
      <c r="K51" s="329">
        <v>8338.7099999999991</v>
      </c>
      <c r="L51" s="329">
        <v>5670.03</v>
      </c>
      <c r="M51" s="329">
        <v>1977.26</v>
      </c>
      <c r="N51" s="328">
        <v>691.42</v>
      </c>
      <c r="O51" s="339">
        <v>7264.03</v>
      </c>
      <c r="P51" s="339">
        <v>4884</v>
      </c>
      <c r="Q51" s="339">
        <v>786.03</v>
      </c>
      <c r="R51" s="339">
        <v>1594</v>
      </c>
      <c r="S51" s="339">
        <v>383.26</v>
      </c>
    </row>
    <row r="52" spans="1:19" ht="27">
      <c r="A52" s="329"/>
      <c r="B52" s="329" t="s">
        <v>350</v>
      </c>
      <c r="C52" s="329">
        <v>3335</v>
      </c>
      <c r="D52" s="329">
        <v>1546</v>
      </c>
      <c r="E52" s="329">
        <v>1789</v>
      </c>
      <c r="F52" s="329"/>
      <c r="G52" s="329"/>
      <c r="H52" s="329"/>
      <c r="I52" s="329"/>
      <c r="J52" s="329"/>
      <c r="K52" s="329">
        <v>624.47</v>
      </c>
      <c r="L52" s="329">
        <v>367.03</v>
      </c>
      <c r="M52" s="329">
        <v>2.34</v>
      </c>
      <c r="N52" s="328">
        <v>255.1</v>
      </c>
      <c r="O52" s="339">
        <v>380.03</v>
      </c>
      <c r="P52" s="339">
        <v>316</v>
      </c>
      <c r="Q52" s="339">
        <v>51.03</v>
      </c>
      <c r="R52" s="339">
        <v>13</v>
      </c>
      <c r="S52" s="339">
        <v>-10.66</v>
      </c>
    </row>
    <row r="53" spans="1:19">
      <c r="A53" s="329" t="s">
        <v>201</v>
      </c>
      <c r="B53" s="329" t="s">
        <v>203</v>
      </c>
      <c r="C53" s="329">
        <v>3271</v>
      </c>
      <c r="D53" s="329">
        <v>1516</v>
      </c>
      <c r="E53" s="329">
        <v>1755</v>
      </c>
      <c r="F53" s="329">
        <v>0.6</v>
      </c>
      <c r="G53" s="329">
        <v>0.4</v>
      </c>
      <c r="H53" s="329">
        <v>0</v>
      </c>
      <c r="I53" s="329">
        <v>1</v>
      </c>
      <c r="J53" s="329">
        <v>0</v>
      </c>
      <c r="K53" s="329">
        <v>612.07000000000005</v>
      </c>
      <c r="L53" s="329">
        <v>359.95</v>
      </c>
      <c r="M53" s="329">
        <v>0</v>
      </c>
      <c r="N53" s="329">
        <v>252.12</v>
      </c>
      <c r="O53" s="339">
        <v>370.95</v>
      </c>
      <c r="P53" s="340">
        <v>309</v>
      </c>
      <c r="Q53" s="340">
        <v>50.95</v>
      </c>
      <c r="R53" s="339">
        <v>11</v>
      </c>
      <c r="S53" s="339">
        <v>-11</v>
      </c>
    </row>
    <row r="54" spans="1:19">
      <c r="A54" s="329" t="s">
        <v>201</v>
      </c>
      <c r="B54" s="329" t="s">
        <v>204</v>
      </c>
      <c r="C54" s="329">
        <v>64</v>
      </c>
      <c r="D54" s="329">
        <v>30</v>
      </c>
      <c r="E54" s="329">
        <v>34</v>
      </c>
      <c r="F54" s="329">
        <v>0.6</v>
      </c>
      <c r="G54" s="329">
        <v>0.4</v>
      </c>
      <c r="H54" s="329">
        <v>0.4</v>
      </c>
      <c r="I54" s="329">
        <v>0.6</v>
      </c>
      <c r="J54" s="329">
        <v>0</v>
      </c>
      <c r="K54" s="329">
        <v>12.4</v>
      </c>
      <c r="L54" s="329">
        <v>7.08</v>
      </c>
      <c r="M54" s="329">
        <v>2.34</v>
      </c>
      <c r="N54" s="329">
        <v>2.98</v>
      </c>
      <c r="O54" s="339">
        <v>9.08</v>
      </c>
      <c r="P54" s="340">
        <v>7</v>
      </c>
      <c r="Q54" s="340">
        <v>8.0000000000000099E-2</v>
      </c>
      <c r="R54" s="339">
        <v>2</v>
      </c>
      <c r="S54" s="339">
        <v>0.34</v>
      </c>
    </row>
    <row r="55" spans="1:19">
      <c r="A55" s="329" t="s">
        <v>201</v>
      </c>
      <c r="B55" s="332" t="s">
        <v>207</v>
      </c>
      <c r="C55" s="329">
        <v>3803</v>
      </c>
      <c r="D55" s="329">
        <v>1762</v>
      </c>
      <c r="E55" s="329">
        <v>2041</v>
      </c>
      <c r="F55" s="329">
        <v>0.6</v>
      </c>
      <c r="G55" s="329">
        <v>0.4</v>
      </c>
      <c r="H55" s="329">
        <v>0.75</v>
      </c>
      <c r="I55" s="329">
        <v>0</v>
      </c>
      <c r="J55" s="329">
        <v>0.25</v>
      </c>
      <c r="K55" s="329">
        <v>751.33</v>
      </c>
      <c r="L55" s="329">
        <v>418.43</v>
      </c>
      <c r="M55" s="329">
        <v>259.63</v>
      </c>
      <c r="N55" s="329">
        <v>73.27</v>
      </c>
      <c r="O55" s="339">
        <v>617.42999999999995</v>
      </c>
      <c r="P55" s="340">
        <v>360</v>
      </c>
      <c r="Q55" s="340">
        <v>58.43</v>
      </c>
      <c r="R55" s="339">
        <v>199</v>
      </c>
      <c r="S55" s="339">
        <v>60.629999999999903</v>
      </c>
    </row>
    <row r="56" spans="1:19">
      <c r="A56" s="329" t="s">
        <v>201</v>
      </c>
      <c r="B56" s="332" t="s">
        <v>208</v>
      </c>
      <c r="C56" s="329">
        <v>4533</v>
      </c>
      <c r="D56" s="329">
        <v>2136</v>
      </c>
      <c r="E56" s="329">
        <v>2397</v>
      </c>
      <c r="F56" s="329">
        <v>0.8</v>
      </c>
      <c r="G56" s="329">
        <v>0.2</v>
      </c>
      <c r="H56" s="329">
        <v>0.8</v>
      </c>
      <c r="I56" s="329">
        <v>0</v>
      </c>
      <c r="J56" s="329">
        <v>0.2</v>
      </c>
      <c r="K56" s="329">
        <v>872.07</v>
      </c>
      <c r="L56" s="329">
        <v>670.45</v>
      </c>
      <c r="M56" s="329">
        <v>166.4</v>
      </c>
      <c r="N56" s="329">
        <v>35.22</v>
      </c>
      <c r="O56" s="339">
        <v>819.45</v>
      </c>
      <c r="P56" s="340">
        <v>614</v>
      </c>
      <c r="Q56" s="340">
        <v>56.45</v>
      </c>
      <c r="R56" s="339">
        <v>149</v>
      </c>
      <c r="S56" s="339">
        <v>17.399999999999999</v>
      </c>
    </row>
    <row r="57" spans="1:19">
      <c r="A57" s="329" t="s">
        <v>201</v>
      </c>
      <c r="B57" s="332" t="s">
        <v>209</v>
      </c>
      <c r="C57" s="329">
        <v>8579</v>
      </c>
      <c r="D57" s="329">
        <v>3976</v>
      </c>
      <c r="E57" s="329">
        <v>4603</v>
      </c>
      <c r="F57" s="329">
        <v>0.8</v>
      </c>
      <c r="G57" s="329">
        <v>0.2</v>
      </c>
      <c r="H57" s="329">
        <v>0.8</v>
      </c>
      <c r="I57" s="329">
        <v>0</v>
      </c>
      <c r="J57" s="329">
        <v>0.2</v>
      </c>
      <c r="K57" s="329">
        <v>1637.27</v>
      </c>
      <c r="L57" s="329">
        <v>1258.74</v>
      </c>
      <c r="M57" s="329">
        <v>312.41000000000003</v>
      </c>
      <c r="N57" s="329">
        <v>66.12</v>
      </c>
      <c r="O57" s="339">
        <v>1524.74</v>
      </c>
      <c r="P57" s="340">
        <v>1095</v>
      </c>
      <c r="Q57" s="340">
        <v>163.74</v>
      </c>
      <c r="R57" s="339">
        <v>266</v>
      </c>
      <c r="S57" s="339">
        <v>46.410000000000103</v>
      </c>
    </row>
    <row r="58" spans="1:19">
      <c r="A58" s="329" t="s">
        <v>201</v>
      </c>
      <c r="B58" s="332" t="s">
        <v>210</v>
      </c>
      <c r="C58" s="329">
        <v>5954</v>
      </c>
      <c r="D58" s="329">
        <v>2759</v>
      </c>
      <c r="E58" s="329">
        <v>3195</v>
      </c>
      <c r="F58" s="329">
        <v>0.6</v>
      </c>
      <c r="G58" s="329">
        <v>0.4</v>
      </c>
      <c r="H58" s="329">
        <v>0.8</v>
      </c>
      <c r="I58" s="329">
        <v>0</v>
      </c>
      <c r="J58" s="329">
        <v>0.2</v>
      </c>
      <c r="K58" s="329">
        <v>1180.52</v>
      </c>
      <c r="L58" s="329">
        <v>655.14</v>
      </c>
      <c r="M58" s="329">
        <v>433.6</v>
      </c>
      <c r="N58" s="329">
        <v>91.78</v>
      </c>
      <c r="O58" s="339">
        <v>976.14</v>
      </c>
      <c r="P58" s="340">
        <v>546</v>
      </c>
      <c r="Q58" s="340">
        <v>109.14</v>
      </c>
      <c r="R58" s="339">
        <v>321</v>
      </c>
      <c r="S58" s="339">
        <v>112.6</v>
      </c>
    </row>
    <row r="59" spans="1:19">
      <c r="A59" s="329" t="s">
        <v>201</v>
      </c>
      <c r="B59" s="332" t="s">
        <v>211</v>
      </c>
      <c r="C59" s="329">
        <v>5096</v>
      </c>
      <c r="D59" s="329">
        <v>2362</v>
      </c>
      <c r="E59" s="329">
        <v>2734</v>
      </c>
      <c r="F59" s="329">
        <v>0.6</v>
      </c>
      <c r="G59" s="329">
        <v>0.4</v>
      </c>
      <c r="H59" s="329">
        <v>0.8</v>
      </c>
      <c r="I59" s="329">
        <v>0</v>
      </c>
      <c r="J59" s="329">
        <v>0.2</v>
      </c>
      <c r="K59" s="329">
        <v>1010.52</v>
      </c>
      <c r="L59" s="329">
        <v>560.79999999999995</v>
      </c>
      <c r="M59" s="329">
        <v>371.16</v>
      </c>
      <c r="N59" s="329">
        <v>78.56</v>
      </c>
      <c r="O59" s="339">
        <v>852.8</v>
      </c>
      <c r="P59" s="340">
        <v>496</v>
      </c>
      <c r="Q59" s="340">
        <v>64.8</v>
      </c>
      <c r="R59" s="339">
        <v>292</v>
      </c>
      <c r="S59" s="339">
        <v>79.160000000000096</v>
      </c>
    </row>
    <row r="60" spans="1:19">
      <c r="A60" s="329" t="s">
        <v>201</v>
      </c>
      <c r="B60" s="332" t="s">
        <v>212</v>
      </c>
      <c r="C60" s="329">
        <v>3718</v>
      </c>
      <c r="D60" s="329">
        <v>2249</v>
      </c>
      <c r="E60" s="329">
        <v>1469</v>
      </c>
      <c r="F60" s="329">
        <v>0.8</v>
      </c>
      <c r="G60" s="329">
        <v>0.2</v>
      </c>
      <c r="H60" s="329">
        <v>0.8</v>
      </c>
      <c r="I60" s="329">
        <v>0</v>
      </c>
      <c r="J60" s="329">
        <v>0.2</v>
      </c>
      <c r="K60" s="329">
        <v>813.73</v>
      </c>
      <c r="L60" s="329">
        <v>625.6</v>
      </c>
      <c r="M60" s="329">
        <v>155.27000000000001</v>
      </c>
      <c r="N60" s="329">
        <v>32.86</v>
      </c>
      <c r="O60" s="339">
        <v>749.6</v>
      </c>
      <c r="P60" s="340">
        <v>511</v>
      </c>
      <c r="Q60" s="340">
        <v>114.6</v>
      </c>
      <c r="R60" s="339">
        <v>124</v>
      </c>
      <c r="S60" s="339">
        <v>31.27</v>
      </c>
    </row>
    <row r="61" spans="1:19">
      <c r="A61" s="329" t="s">
        <v>201</v>
      </c>
      <c r="B61" s="332" t="s">
        <v>213</v>
      </c>
      <c r="C61" s="329">
        <v>4309</v>
      </c>
      <c r="D61" s="329">
        <v>2037</v>
      </c>
      <c r="E61" s="329">
        <v>2272</v>
      </c>
      <c r="F61" s="329">
        <v>0.8</v>
      </c>
      <c r="G61" s="329">
        <v>0.2</v>
      </c>
      <c r="H61" s="329">
        <v>0.8</v>
      </c>
      <c r="I61" s="329">
        <v>0</v>
      </c>
      <c r="J61" s="329">
        <v>0.2</v>
      </c>
      <c r="K61" s="329">
        <v>830.28</v>
      </c>
      <c r="L61" s="329">
        <v>638.32000000000005</v>
      </c>
      <c r="M61" s="329">
        <v>158.43</v>
      </c>
      <c r="N61" s="329">
        <v>33.53</v>
      </c>
      <c r="O61" s="339">
        <v>771.32</v>
      </c>
      <c r="P61" s="340">
        <v>546</v>
      </c>
      <c r="Q61" s="340">
        <v>92.32</v>
      </c>
      <c r="R61" s="339">
        <v>133</v>
      </c>
      <c r="S61" s="339">
        <v>25.4299999999999</v>
      </c>
    </row>
    <row r="62" spans="1:19">
      <c r="A62" s="329" t="s">
        <v>201</v>
      </c>
      <c r="B62" s="332" t="s">
        <v>214</v>
      </c>
      <c r="C62" s="329">
        <v>1134</v>
      </c>
      <c r="D62" s="329">
        <v>720</v>
      </c>
      <c r="E62" s="329">
        <v>414</v>
      </c>
      <c r="F62" s="329">
        <v>0.8</v>
      </c>
      <c r="G62" s="329">
        <v>0.2</v>
      </c>
      <c r="H62" s="329">
        <v>0.8</v>
      </c>
      <c r="I62" s="329">
        <v>0</v>
      </c>
      <c r="J62" s="329">
        <v>0.2</v>
      </c>
      <c r="K62" s="329">
        <v>254.93</v>
      </c>
      <c r="L62" s="329">
        <v>195.99</v>
      </c>
      <c r="M62" s="329">
        <v>48.64</v>
      </c>
      <c r="N62" s="329">
        <v>10.3</v>
      </c>
      <c r="O62" s="339">
        <v>236.99</v>
      </c>
      <c r="P62" s="340">
        <v>168</v>
      </c>
      <c r="Q62" s="340">
        <v>27.99</v>
      </c>
      <c r="R62" s="339">
        <v>41</v>
      </c>
      <c r="S62" s="339">
        <v>7.6399999999999899</v>
      </c>
    </row>
    <row r="63" spans="1:19">
      <c r="A63" s="329" t="s">
        <v>201</v>
      </c>
      <c r="B63" s="332" t="s">
        <v>215</v>
      </c>
      <c r="C63" s="329">
        <v>1691</v>
      </c>
      <c r="D63" s="329">
        <v>990</v>
      </c>
      <c r="E63" s="329">
        <v>701</v>
      </c>
      <c r="F63" s="329">
        <v>0.8</v>
      </c>
      <c r="G63" s="329">
        <v>0.2</v>
      </c>
      <c r="H63" s="329">
        <v>0.8</v>
      </c>
      <c r="I63" s="329">
        <v>0</v>
      </c>
      <c r="J63" s="329">
        <v>0.2</v>
      </c>
      <c r="K63" s="329">
        <v>363.59</v>
      </c>
      <c r="L63" s="329">
        <v>279.52999999999997</v>
      </c>
      <c r="M63" s="329">
        <v>69.38</v>
      </c>
      <c r="N63" s="329">
        <v>14.68</v>
      </c>
      <c r="O63" s="339">
        <v>335.53</v>
      </c>
      <c r="P63" s="340">
        <v>232</v>
      </c>
      <c r="Q63" s="340">
        <v>47.53</v>
      </c>
      <c r="R63" s="339">
        <v>56</v>
      </c>
      <c r="S63" s="339">
        <v>13.38</v>
      </c>
    </row>
    <row r="64" spans="1:19">
      <c r="A64" s="329"/>
      <c r="B64" s="329" t="s">
        <v>217</v>
      </c>
      <c r="C64" s="329">
        <v>17065</v>
      </c>
      <c r="D64" s="329">
        <v>7909</v>
      </c>
      <c r="E64" s="329">
        <v>9156</v>
      </c>
      <c r="F64" s="329"/>
      <c r="G64" s="329"/>
      <c r="H64" s="329"/>
      <c r="I64" s="329"/>
      <c r="J64" s="329"/>
      <c r="K64" s="329">
        <v>3298.35</v>
      </c>
      <c r="L64" s="329">
        <v>2082.8000000000002</v>
      </c>
      <c r="M64" s="329">
        <v>753.11</v>
      </c>
      <c r="N64" s="328">
        <v>462.44</v>
      </c>
      <c r="O64" s="339">
        <v>2710.8</v>
      </c>
      <c r="P64" s="339">
        <v>1848</v>
      </c>
      <c r="Q64" s="339">
        <v>234.8</v>
      </c>
      <c r="R64" s="339">
        <v>628</v>
      </c>
      <c r="S64" s="339">
        <v>125.11</v>
      </c>
    </row>
    <row r="65" spans="1:19" ht="27">
      <c r="A65" s="329"/>
      <c r="B65" s="329" t="s">
        <v>351</v>
      </c>
      <c r="C65" s="329">
        <v>3997</v>
      </c>
      <c r="D65" s="329">
        <v>1852</v>
      </c>
      <c r="E65" s="329">
        <v>2145</v>
      </c>
      <c r="F65" s="329"/>
      <c r="G65" s="329"/>
      <c r="H65" s="329"/>
      <c r="I65" s="329"/>
      <c r="J65" s="329"/>
      <c r="K65" s="329">
        <v>759</v>
      </c>
      <c r="L65" s="329">
        <v>439.79</v>
      </c>
      <c r="M65" s="329">
        <v>72.849999999999994</v>
      </c>
      <c r="N65" s="328">
        <v>246.36</v>
      </c>
      <c r="O65" s="339">
        <v>508.79</v>
      </c>
      <c r="P65" s="339">
        <v>385</v>
      </c>
      <c r="Q65" s="339">
        <v>54.79</v>
      </c>
      <c r="R65" s="339">
        <v>69</v>
      </c>
      <c r="S65" s="339">
        <v>3.85</v>
      </c>
    </row>
    <row r="66" spans="1:19">
      <c r="A66" s="329" t="s">
        <v>216</v>
      </c>
      <c r="B66" s="329" t="s">
        <v>218</v>
      </c>
      <c r="C66" s="329">
        <v>2067</v>
      </c>
      <c r="D66" s="329">
        <v>958</v>
      </c>
      <c r="E66" s="329">
        <v>1109</v>
      </c>
      <c r="F66" s="329">
        <v>0.6</v>
      </c>
      <c r="G66" s="329">
        <v>0.4</v>
      </c>
      <c r="H66" s="329">
        <v>0</v>
      </c>
      <c r="I66" s="329">
        <v>1</v>
      </c>
      <c r="J66" s="329">
        <v>0</v>
      </c>
      <c r="K66" s="329">
        <v>386.78</v>
      </c>
      <c r="L66" s="329">
        <v>227.46</v>
      </c>
      <c r="M66" s="329">
        <v>0</v>
      </c>
      <c r="N66" s="329">
        <v>159.32</v>
      </c>
      <c r="O66" s="339">
        <v>234.46</v>
      </c>
      <c r="P66" s="340">
        <v>193</v>
      </c>
      <c r="Q66" s="340">
        <v>34.46</v>
      </c>
      <c r="R66" s="339">
        <v>7</v>
      </c>
      <c r="S66" s="339">
        <v>-7</v>
      </c>
    </row>
    <row r="67" spans="1:19">
      <c r="A67" s="329" t="s">
        <v>216</v>
      </c>
      <c r="B67" s="329" t="s">
        <v>219</v>
      </c>
      <c r="C67" s="329">
        <v>467</v>
      </c>
      <c r="D67" s="329">
        <v>216</v>
      </c>
      <c r="E67" s="329">
        <v>251</v>
      </c>
      <c r="F67" s="329">
        <v>0.6</v>
      </c>
      <c r="G67" s="329">
        <v>0.4</v>
      </c>
      <c r="H67" s="329">
        <v>0.4</v>
      </c>
      <c r="I67" s="329">
        <v>0.6</v>
      </c>
      <c r="J67" s="329">
        <v>0</v>
      </c>
      <c r="K67" s="329">
        <v>89.9</v>
      </c>
      <c r="L67" s="329">
        <v>51.34</v>
      </c>
      <c r="M67" s="329">
        <v>16.98</v>
      </c>
      <c r="N67" s="329">
        <v>21.58</v>
      </c>
      <c r="O67" s="339">
        <v>65.34</v>
      </c>
      <c r="P67" s="340">
        <v>46</v>
      </c>
      <c r="Q67" s="340">
        <v>5.34</v>
      </c>
      <c r="R67" s="339">
        <v>14</v>
      </c>
      <c r="S67" s="339">
        <v>2.98</v>
      </c>
    </row>
    <row r="68" spans="1:19">
      <c r="A68" s="329" t="s">
        <v>216</v>
      </c>
      <c r="B68" s="329" t="s">
        <v>220</v>
      </c>
      <c r="C68" s="329">
        <v>336</v>
      </c>
      <c r="D68" s="329">
        <v>156</v>
      </c>
      <c r="E68" s="329">
        <v>180</v>
      </c>
      <c r="F68" s="329">
        <v>0.6</v>
      </c>
      <c r="G68" s="329">
        <v>0.4</v>
      </c>
      <c r="H68" s="329">
        <v>0.4</v>
      </c>
      <c r="I68" s="329">
        <v>0.6</v>
      </c>
      <c r="J68" s="329">
        <v>0</v>
      </c>
      <c r="K68" s="329">
        <v>64.81</v>
      </c>
      <c r="L68" s="329">
        <v>37.01</v>
      </c>
      <c r="M68" s="329">
        <v>12.25</v>
      </c>
      <c r="N68" s="329">
        <v>15.55</v>
      </c>
      <c r="O68" s="339">
        <v>48.01</v>
      </c>
      <c r="P68" s="340">
        <v>34</v>
      </c>
      <c r="Q68" s="340">
        <v>3.01</v>
      </c>
      <c r="R68" s="339">
        <v>11</v>
      </c>
      <c r="S68" s="339">
        <v>1.25</v>
      </c>
    </row>
    <row r="69" spans="1:19">
      <c r="A69" s="329" t="s">
        <v>216</v>
      </c>
      <c r="B69" s="329" t="s">
        <v>222</v>
      </c>
      <c r="C69" s="329">
        <v>1032</v>
      </c>
      <c r="D69" s="329">
        <v>478</v>
      </c>
      <c r="E69" s="329">
        <v>554</v>
      </c>
      <c r="F69" s="329">
        <v>0.6</v>
      </c>
      <c r="G69" s="329">
        <v>0.4</v>
      </c>
      <c r="H69" s="329">
        <v>0.4</v>
      </c>
      <c r="I69" s="329">
        <v>0.6</v>
      </c>
      <c r="J69" s="329">
        <v>0</v>
      </c>
      <c r="K69" s="329">
        <v>198.81</v>
      </c>
      <c r="L69" s="329">
        <v>113.53</v>
      </c>
      <c r="M69" s="329">
        <v>37.57</v>
      </c>
      <c r="N69" s="329">
        <v>47.71</v>
      </c>
      <c r="O69" s="339">
        <v>145.53</v>
      </c>
      <c r="P69" s="340">
        <v>102</v>
      </c>
      <c r="Q69" s="340">
        <v>11.53</v>
      </c>
      <c r="R69" s="339">
        <v>32</v>
      </c>
      <c r="S69" s="339">
        <v>5.5699999999999896</v>
      </c>
    </row>
    <row r="70" spans="1:19">
      <c r="A70" s="329" t="s">
        <v>216</v>
      </c>
      <c r="B70" s="329" t="s">
        <v>221</v>
      </c>
      <c r="C70" s="329">
        <v>95</v>
      </c>
      <c r="D70" s="329">
        <v>44</v>
      </c>
      <c r="E70" s="329">
        <v>51</v>
      </c>
      <c r="F70" s="329">
        <v>0.6</v>
      </c>
      <c r="G70" s="329">
        <v>0.4</v>
      </c>
      <c r="H70" s="329">
        <v>0.7</v>
      </c>
      <c r="I70" s="329">
        <v>0</v>
      </c>
      <c r="J70" s="329">
        <v>0.3</v>
      </c>
      <c r="K70" s="329">
        <v>18.7</v>
      </c>
      <c r="L70" s="329">
        <v>10.45</v>
      </c>
      <c r="M70" s="329">
        <v>6.05</v>
      </c>
      <c r="N70" s="329">
        <v>2.2000000000000002</v>
      </c>
      <c r="O70" s="339">
        <v>15.45</v>
      </c>
      <c r="P70" s="340">
        <v>10</v>
      </c>
      <c r="Q70" s="340">
        <v>0.44999999999999901</v>
      </c>
      <c r="R70" s="339">
        <v>5</v>
      </c>
      <c r="S70" s="339">
        <v>1.05</v>
      </c>
    </row>
    <row r="71" spans="1:19">
      <c r="A71" s="329" t="s">
        <v>216</v>
      </c>
      <c r="B71" s="332" t="s">
        <v>223</v>
      </c>
      <c r="C71" s="329">
        <v>1517</v>
      </c>
      <c r="D71" s="329">
        <v>703</v>
      </c>
      <c r="E71" s="329">
        <v>814</v>
      </c>
      <c r="F71" s="329">
        <v>0.6</v>
      </c>
      <c r="G71" s="329">
        <v>0.4</v>
      </c>
      <c r="H71" s="329">
        <v>0.7</v>
      </c>
      <c r="I71" s="329">
        <v>0</v>
      </c>
      <c r="J71" s="329">
        <v>0.3</v>
      </c>
      <c r="K71" s="329">
        <v>298.68</v>
      </c>
      <c r="L71" s="329">
        <v>166.93</v>
      </c>
      <c r="M71" s="329">
        <v>96.67</v>
      </c>
      <c r="N71" s="329">
        <v>35.08</v>
      </c>
      <c r="O71" s="339">
        <v>241.93</v>
      </c>
      <c r="P71" s="340">
        <v>144</v>
      </c>
      <c r="Q71" s="340">
        <v>22.93</v>
      </c>
      <c r="R71" s="339">
        <v>75</v>
      </c>
      <c r="S71" s="339">
        <v>21.67</v>
      </c>
    </row>
    <row r="72" spans="1:19">
      <c r="A72" s="329" t="s">
        <v>216</v>
      </c>
      <c r="B72" s="332" t="s">
        <v>224</v>
      </c>
      <c r="C72" s="329">
        <v>5586</v>
      </c>
      <c r="D72" s="329">
        <v>2589</v>
      </c>
      <c r="E72" s="329">
        <v>2997</v>
      </c>
      <c r="F72" s="329">
        <v>0.8</v>
      </c>
      <c r="G72" s="329">
        <v>0.2</v>
      </c>
      <c r="H72" s="329">
        <v>0.8</v>
      </c>
      <c r="I72" s="329">
        <v>0</v>
      </c>
      <c r="J72" s="329">
        <v>0.2</v>
      </c>
      <c r="K72" s="329">
        <v>1066.0999999999999</v>
      </c>
      <c r="L72" s="329">
        <v>819.62</v>
      </c>
      <c r="M72" s="329">
        <v>203.42</v>
      </c>
      <c r="N72" s="329">
        <v>43.06</v>
      </c>
      <c r="O72" s="339">
        <v>994.62</v>
      </c>
      <c r="P72" s="340">
        <v>721</v>
      </c>
      <c r="Q72" s="340">
        <v>98.62</v>
      </c>
      <c r="R72" s="339">
        <v>175</v>
      </c>
      <c r="S72" s="339">
        <v>28.42</v>
      </c>
    </row>
    <row r="73" spans="1:19">
      <c r="A73" s="329" t="s">
        <v>216</v>
      </c>
      <c r="B73" s="332" t="s">
        <v>225</v>
      </c>
      <c r="C73" s="329">
        <v>1857</v>
      </c>
      <c r="D73" s="329">
        <v>861</v>
      </c>
      <c r="E73" s="329">
        <v>996</v>
      </c>
      <c r="F73" s="329">
        <v>0.6</v>
      </c>
      <c r="G73" s="329">
        <v>0.4</v>
      </c>
      <c r="H73" s="329">
        <v>0.7</v>
      </c>
      <c r="I73" s="329">
        <v>0</v>
      </c>
      <c r="J73" s="329">
        <v>0.3</v>
      </c>
      <c r="K73" s="329">
        <v>365.7</v>
      </c>
      <c r="L73" s="329">
        <v>204.39</v>
      </c>
      <c r="M73" s="329">
        <v>118.36</v>
      </c>
      <c r="N73" s="329">
        <v>42.95</v>
      </c>
      <c r="O73" s="339">
        <v>300.39</v>
      </c>
      <c r="P73" s="340">
        <v>186</v>
      </c>
      <c r="Q73" s="340">
        <v>18.39</v>
      </c>
      <c r="R73" s="339">
        <v>96</v>
      </c>
      <c r="S73" s="339">
        <v>22.36</v>
      </c>
    </row>
    <row r="74" spans="1:19">
      <c r="A74" s="329" t="s">
        <v>216</v>
      </c>
      <c r="B74" s="332" t="s">
        <v>226</v>
      </c>
      <c r="C74" s="329">
        <v>1368</v>
      </c>
      <c r="D74" s="329">
        <v>634</v>
      </c>
      <c r="E74" s="329">
        <v>734</v>
      </c>
      <c r="F74" s="329">
        <v>0.6</v>
      </c>
      <c r="G74" s="329">
        <v>0.4</v>
      </c>
      <c r="H74" s="329">
        <v>0.7</v>
      </c>
      <c r="I74" s="329">
        <v>0</v>
      </c>
      <c r="J74" s="329">
        <v>0.3</v>
      </c>
      <c r="K74" s="329">
        <v>269.35000000000002</v>
      </c>
      <c r="L74" s="329">
        <v>150.54</v>
      </c>
      <c r="M74" s="329">
        <v>87.18</v>
      </c>
      <c r="N74" s="329">
        <v>31.63</v>
      </c>
      <c r="O74" s="339">
        <v>221.54</v>
      </c>
      <c r="P74" s="340">
        <v>137</v>
      </c>
      <c r="Q74" s="340">
        <v>13.54</v>
      </c>
      <c r="R74" s="339">
        <v>71</v>
      </c>
      <c r="S74" s="339">
        <v>16.18</v>
      </c>
    </row>
    <row r="75" spans="1:19">
      <c r="A75" s="329" t="s">
        <v>216</v>
      </c>
      <c r="B75" s="332" t="s">
        <v>227</v>
      </c>
      <c r="C75" s="329">
        <v>1225</v>
      </c>
      <c r="D75" s="329">
        <v>568</v>
      </c>
      <c r="E75" s="329">
        <v>657</v>
      </c>
      <c r="F75" s="329">
        <v>0.6</v>
      </c>
      <c r="G75" s="329">
        <v>0.4</v>
      </c>
      <c r="H75" s="329">
        <v>0.7</v>
      </c>
      <c r="I75" s="329">
        <v>0</v>
      </c>
      <c r="J75" s="329">
        <v>0.3</v>
      </c>
      <c r="K75" s="329">
        <v>241.25</v>
      </c>
      <c r="L75" s="329">
        <v>134.83000000000001</v>
      </c>
      <c r="M75" s="329">
        <v>78.09</v>
      </c>
      <c r="N75" s="329">
        <v>28.33</v>
      </c>
      <c r="O75" s="339">
        <v>198.83</v>
      </c>
      <c r="P75" s="340">
        <v>124</v>
      </c>
      <c r="Q75" s="340">
        <v>10.83</v>
      </c>
      <c r="R75" s="339">
        <v>64</v>
      </c>
      <c r="S75" s="339">
        <v>14.09</v>
      </c>
    </row>
    <row r="76" spans="1:19">
      <c r="A76" s="329" t="s">
        <v>216</v>
      </c>
      <c r="B76" s="332" t="s">
        <v>228</v>
      </c>
      <c r="C76" s="329">
        <v>1515</v>
      </c>
      <c r="D76" s="329">
        <v>702</v>
      </c>
      <c r="E76" s="329">
        <v>813</v>
      </c>
      <c r="F76" s="329">
        <v>0.6</v>
      </c>
      <c r="G76" s="329">
        <v>0.4</v>
      </c>
      <c r="H76" s="329">
        <v>0.7</v>
      </c>
      <c r="I76" s="329">
        <v>0</v>
      </c>
      <c r="J76" s="329">
        <v>0.3</v>
      </c>
      <c r="K76" s="329">
        <v>298.27</v>
      </c>
      <c r="L76" s="329">
        <v>166.7</v>
      </c>
      <c r="M76" s="329">
        <v>96.54</v>
      </c>
      <c r="N76" s="329">
        <v>35.03</v>
      </c>
      <c r="O76" s="339">
        <v>244.7</v>
      </c>
      <c r="P76" s="340">
        <v>151</v>
      </c>
      <c r="Q76" s="340">
        <v>15.7</v>
      </c>
      <c r="R76" s="339">
        <v>78</v>
      </c>
      <c r="S76" s="339">
        <v>18.54</v>
      </c>
    </row>
    <row r="77" spans="1:19" ht="12" customHeight="1">
      <c r="A77" s="329"/>
      <c r="B77" s="329" t="s">
        <v>230</v>
      </c>
      <c r="C77" s="329">
        <v>13774</v>
      </c>
      <c r="D77" s="329">
        <v>6527</v>
      </c>
      <c r="E77" s="329">
        <v>7247</v>
      </c>
      <c r="F77" s="329"/>
      <c r="G77" s="329"/>
      <c r="H77" s="329"/>
      <c r="I77" s="329"/>
      <c r="J77" s="329"/>
      <c r="K77" s="329">
        <v>2707.39</v>
      </c>
      <c r="L77" s="329">
        <v>1610.92</v>
      </c>
      <c r="M77" s="329">
        <v>692.14</v>
      </c>
      <c r="N77" s="328">
        <v>404.33</v>
      </c>
      <c r="O77" s="339">
        <v>2181.92</v>
      </c>
      <c r="P77" s="339">
        <v>1443</v>
      </c>
      <c r="Q77" s="339">
        <v>167.92</v>
      </c>
      <c r="R77" s="339">
        <v>571</v>
      </c>
      <c r="S77" s="339">
        <v>121.14</v>
      </c>
    </row>
    <row r="78" spans="1:19" ht="27">
      <c r="A78" s="329"/>
      <c r="B78" s="329" t="s">
        <v>352</v>
      </c>
      <c r="C78" s="329">
        <v>3624</v>
      </c>
      <c r="D78" s="329">
        <v>1749</v>
      </c>
      <c r="E78" s="329">
        <v>1875</v>
      </c>
      <c r="F78" s="329"/>
      <c r="G78" s="329"/>
      <c r="H78" s="329"/>
      <c r="I78" s="329"/>
      <c r="J78" s="329"/>
      <c r="K78" s="329">
        <v>704.45</v>
      </c>
      <c r="L78" s="329">
        <v>406.73</v>
      </c>
      <c r="M78" s="329">
        <v>83.72</v>
      </c>
      <c r="N78" s="328">
        <v>214</v>
      </c>
      <c r="O78" s="339">
        <v>481.73</v>
      </c>
      <c r="P78" s="339">
        <v>360</v>
      </c>
      <c r="Q78" s="339">
        <v>46.73</v>
      </c>
      <c r="R78" s="339">
        <v>75</v>
      </c>
      <c r="S78" s="339">
        <v>8.7200000000000006</v>
      </c>
    </row>
    <row r="79" spans="1:19">
      <c r="A79" s="329" t="s">
        <v>229</v>
      </c>
      <c r="B79" s="329" t="s">
        <v>231</v>
      </c>
      <c r="C79" s="329">
        <v>1833</v>
      </c>
      <c r="D79" s="329">
        <v>849</v>
      </c>
      <c r="E79" s="329">
        <v>984</v>
      </c>
      <c r="F79" s="329">
        <v>0.6</v>
      </c>
      <c r="G79" s="329">
        <v>0.4</v>
      </c>
      <c r="H79" s="329">
        <v>0</v>
      </c>
      <c r="I79" s="329">
        <v>1</v>
      </c>
      <c r="J79" s="329">
        <v>0</v>
      </c>
      <c r="K79" s="329">
        <v>342.89</v>
      </c>
      <c r="L79" s="329">
        <v>201.65</v>
      </c>
      <c r="M79" s="329">
        <v>0</v>
      </c>
      <c r="N79" s="329">
        <v>141.24</v>
      </c>
      <c r="O79" s="339">
        <v>207.65</v>
      </c>
      <c r="P79" s="340">
        <v>180</v>
      </c>
      <c r="Q79" s="340">
        <v>21.65</v>
      </c>
      <c r="R79" s="339">
        <v>6</v>
      </c>
      <c r="S79" s="339">
        <v>-6</v>
      </c>
    </row>
    <row r="80" spans="1:19">
      <c r="A80" s="329" t="s">
        <v>229</v>
      </c>
      <c r="B80" s="329" t="s">
        <v>236</v>
      </c>
      <c r="C80" s="329">
        <v>1174</v>
      </c>
      <c r="D80" s="329">
        <v>544</v>
      </c>
      <c r="E80" s="329">
        <v>630</v>
      </c>
      <c r="F80" s="329">
        <v>0.6</v>
      </c>
      <c r="G80" s="329">
        <v>0.4</v>
      </c>
      <c r="H80" s="329">
        <v>0.5</v>
      </c>
      <c r="I80" s="329">
        <v>0.5</v>
      </c>
      <c r="J80" s="329">
        <v>0</v>
      </c>
      <c r="K80" s="329">
        <v>227.86</v>
      </c>
      <c r="L80" s="329">
        <v>129.18</v>
      </c>
      <c r="M80" s="329">
        <v>53.44</v>
      </c>
      <c r="N80" s="329">
        <v>45.24</v>
      </c>
      <c r="O80" s="339">
        <v>173.18</v>
      </c>
      <c r="P80" s="340">
        <v>116</v>
      </c>
      <c r="Q80" s="340">
        <v>13.18</v>
      </c>
      <c r="R80" s="339">
        <v>44</v>
      </c>
      <c r="S80" s="339">
        <v>9.44</v>
      </c>
    </row>
    <row r="81" spans="1:19">
      <c r="A81" s="329" t="s">
        <v>229</v>
      </c>
      <c r="B81" s="329" t="s">
        <v>234</v>
      </c>
      <c r="C81" s="329">
        <v>178</v>
      </c>
      <c r="D81" s="329">
        <v>82</v>
      </c>
      <c r="E81" s="329">
        <v>96</v>
      </c>
      <c r="F81" s="329">
        <v>0.6</v>
      </c>
      <c r="G81" s="329">
        <v>0.4</v>
      </c>
      <c r="H81" s="329">
        <v>0.5</v>
      </c>
      <c r="I81" s="329">
        <v>0.5</v>
      </c>
      <c r="J81" s="329">
        <v>0</v>
      </c>
      <c r="K81" s="329">
        <v>34.450000000000003</v>
      </c>
      <c r="L81" s="329">
        <v>19.53</v>
      </c>
      <c r="M81" s="329">
        <v>8.08</v>
      </c>
      <c r="N81" s="329">
        <v>6.84</v>
      </c>
      <c r="O81" s="339">
        <v>26.53</v>
      </c>
      <c r="P81" s="340">
        <v>18</v>
      </c>
      <c r="Q81" s="340">
        <v>1.53</v>
      </c>
      <c r="R81" s="339">
        <v>7</v>
      </c>
      <c r="S81" s="339">
        <v>1.08</v>
      </c>
    </row>
    <row r="82" spans="1:19">
      <c r="A82" s="329" t="s">
        <v>229</v>
      </c>
      <c r="B82" s="329" t="s">
        <v>233</v>
      </c>
      <c r="C82" s="329">
        <v>147</v>
      </c>
      <c r="D82" s="329">
        <v>69</v>
      </c>
      <c r="E82" s="329">
        <v>78</v>
      </c>
      <c r="F82" s="329">
        <v>0.6</v>
      </c>
      <c r="G82" s="329">
        <v>0.4</v>
      </c>
      <c r="H82" s="329">
        <v>0.5</v>
      </c>
      <c r="I82" s="329">
        <v>0.5</v>
      </c>
      <c r="J82" s="329">
        <v>0</v>
      </c>
      <c r="K82" s="329">
        <v>28.71</v>
      </c>
      <c r="L82" s="329">
        <v>16.28</v>
      </c>
      <c r="M82" s="329">
        <v>6.73</v>
      </c>
      <c r="N82" s="329">
        <v>5.7</v>
      </c>
      <c r="O82" s="339">
        <v>22.28</v>
      </c>
      <c r="P82" s="340">
        <v>15</v>
      </c>
      <c r="Q82" s="340">
        <v>1.28</v>
      </c>
      <c r="R82" s="339">
        <v>6</v>
      </c>
      <c r="S82" s="339">
        <v>0.73</v>
      </c>
    </row>
    <row r="83" spans="1:19">
      <c r="A83" s="329" t="s">
        <v>229</v>
      </c>
      <c r="B83" s="329" t="s">
        <v>235</v>
      </c>
      <c r="C83" s="329">
        <v>122</v>
      </c>
      <c r="D83" s="329">
        <v>57</v>
      </c>
      <c r="E83" s="329">
        <v>65</v>
      </c>
      <c r="F83" s="329">
        <v>0.6</v>
      </c>
      <c r="G83" s="329">
        <v>0.4</v>
      </c>
      <c r="H83" s="329">
        <v>0.4</v>
      </c>
      <c r="I83" s="329">
        <v>0.6</v>
      </c>
      <c r="J83" s="329">
        <v>0</v>
      </c>
      <c r="K83" s="329">
        <v>23.6</v>
      </c>
      <c r="L83" s="329">
        <v>13.48</v>
      </c>
      <c r="M83" s="329">
        <v>4.46</v>
      </c>
      <c r="N83" s="329">
        <v>5.66</v>
      </c>
      <c r="O83" s="339">
        <v>15.48</v>
      </c>
      <c r="P83" s="340">
        <v>6</v>
      </c>
      <c r="Q83" s="340">
        <v>7.48</v>
      </c>
      <c r="R83" s="339">
        <v>2</v>
      </c>
      <c r="S83" s="339">
        <v>2.46</v>
      </c>
    </row>
    <row r="84" spans="1:19">
      <c r="A84" s="329" t="s">
        <v>229</v>
      </c>
      <c r="B84" s="329" t="s">
        <v>232</v>
      </c>
      <c r="C84" s="329">
        <v>170</v>
      </c>
      <c r="D84" s="329">
        <v>148</v>
      </c>
      <c r="E84" s="329">
        <v>22</v>
      </c>
      <c r="F84" s="329">
        <v>0.6</v>
      </c>
      <c r="G84" s="329">
        <v>0.4</v>
      </c>
      <c r="H84" s="329">
        <v>0.5</v>
      </c>
      <c r="I84" s="329">
        <v>0.5</v>
      </c>
      <c r="J84" s="329">
        <v>0</v>
      </c>
      <c r="K84" s="329">
        <v>46.94</v>
      </c>
      <c r="L84" s="329">
        <v>26.61</v>
      </c>
      <c r="M84" s="329">
        <v>11.01</v>
      </c>
      <c r="N84" s="329">
        <v>9.32</v>
      </c>
      <c r="O84" s="339">
        <v>36.61</v>
      </c>
      <c r="P84" s="340">
        <v>25</v>
      </c>
      <c r="Q84" s="340">
        <v>1.61</v>
      </c>
      <c r="R84" s="339">
        <v>10</v>
      </c>
      <c r="S84" s="339">
        <v>1.01</v>
      </c>
    </row>
    <row r="85" spans="1:19">
      <c r="A85" s="329" t="s">
        <v>229</v>
      </c>
      <c r="B85" s="332" t="s">
        <v>237</v>
      </c>
      <c r="C85" s="329">
        <v>334</v>
      </c>
      <c r="D85" s="329">
        <v>155</v>
      </c>
      <c r="E85" s="329">
        <v>179</v>
      </c>
      <c r="F85" s="329">
        <v>0.8</v>
      </c>
      <c r="G85" s="329">
        <v>0.2</v>
      </c>
      <c r="H85" s="329">
        <v>0.7</v>
      </c>
      <c r="I85" s="329">
        <v>0</v>
      </c>
      <c r="J85" s="329">
        <v>0.3</v>
      </c>
      <c r="K85" s="329">
        <v>63.55</v>
      </c>
      <c r="L85" s="329">
        <v>49.04</v>
      </c>
      <c r="M85" s="329">
        <v>10.65</v>
      </c>
      <c r="N85" s="329">
        <v>3.86</v>
      </c>
      <c r="O85" s="339">
        <v>59.04</v>
      </c>
      <c r="P85" s="340">
        <v>45</v>
      </c>
      <c r="Q85" s="340">
        <v>4.04</v>
      </c>
      <c r="R85" s="339">
        <v>10</v>
      </c>
      <c r="S85" s="339">
        <v>0.64999999999999902</v>
      </c>
    </row>
    <row r="86" spans="1:19">
      <c r="A86" s="329" t="s">
        <v>229</v>
      </c>
      <c r="B86" s="332" t="s">
        <v>238</v>
      </c>
      <c r="C86" s="329">
        <v>831</v>
      </c>
      <c r="D86" s="329">
        <v>459</v>
      </c>
      <c r="E86" s="329">
        <v>372</v>
      </c>
      <c r="F86" s="329">
        <v>0.6</v>
      </c>
      <c r="G86" s="329">
        <v>0.4</v>
      </c>
      <c r="H86" s="329">
        <v>0.7</v>
      </c>
      <c r="I86" s="329">
        <v>0</v>
      </c>
      <c r="J86" s="329">
        <v>0.3</v>
      </c>
      <c r="K86" s="329">
        <v>178.71</v>
      </c>
      <c r="L86" s="329">
        <v>99.88</v>
      </c>
      <c r="M86" s="329">
        <v>57.84</v>
      </c>
      <c r="N86" s="329">
        <v>20.99</v>
      </c>
      <c r="O86" s="339">
        <v>148.88</v>
      </c>
      <c r="P86" s="340">
        <v>94</v>
      </c>
      <c r="Q86" s="340">
        <v>5.88</v>
      </c>
      <c r="R86" s="339">
        <v>49</v>
      </c>
      <c r="S86" s="339">
        <v>8.84</v>
      </c>
    </row>
    <row r="87" spans="1:19">
      <c r="A87" s="329" t="s">
        <v>229</v>
      </c>
      <c r="B87" s="332" t="s">
        <v>239</v>
      </c>
      <c r="C87" s="329">
        <v>1581</v>
      </c>
      <c r="D87" s="329">
        <v>733</v>
      </c>
      <c r="E87" s="329">
        <v>848</v>
      </c>
      <c r="F87" s="329">
        <v>0.6</v>
      </c>
      <c r="G87" s="329">
        <v>0.4</v>
      </c>
      <c r="H87" s="329">
        <v>0.7</v>
      </c>
      <c r="I87" s="329">
        <v>0</v>
      </c>
      <c r="J87" s="329">
        <v>0.3</v>
      </c>
      <c r="K87" s="329">
        <v>311.35000000000002</v>
      </c>
      <c r="L87" s="329">
        <v>174.01</v>
      </c>
      <c r="M87" s="329">
        <v>100.78</v>
      </c>
      <c r="N87" s="329">
        <v>36.56</v>
      </c>
      <c r="O87" s="339">
        <v>252.01</v>
      </c>
      <c r="P87" s="340">
        <v>150</v>
      </c>
      <c r="Q87" s="340">
        <v>24.01</v>
      </c>
      <c r="R87" s="339">
        <v>78</v>
      </c>
      <c r="S87" s="339">
        <v>22.78</v>
      </c>
    </row>
    <row r="88" spans="1:19">
      <c r="A88" s="329" t="s">
        <v>229</v>
      </c>
      <c r="B88" s="332" t="s">
        <v>240</v>
      </c>
      <c r="C88" s="329">
        <v>1814</v>
      </c>
      <c r="D88" s="329">
        <v>841</v>
      </c>
      <c r="E88" s="329">
        <v>973</v>
      </c>
      <c r="F88" s="329">
        <v>0.8</v>
      </c>
      <c r="G88" s="329">
        <v>0.2</v>
      </c>
      <c r="H88" s="329">
        <v>0.7</v>
      </c>
      <c r="I88" s="329">
        <v>0</v>
      </c>
      <c r="J88" s="329">
        <v>0.3</v>
      </c>
      <c r="K88" s="329">
        <v>344.99</v>
      </c>
      <c r="L88" s="329">
        <v>266.2</v>
      </c>
      <c r="M88" s="329">
        <v>57.81</v>
      </c>
      <c r="N88" s="329">
        <v>20.98</v>
      </c>
      <c r="O88" s="339">
        <v>317.2</v>
      </c>
      <c r="P88" s="340">
        <v>236</v>
      </c>
      <c r="Q88" s="340">
        <v>30.2</v>
      </c>
      <c r="R88" s="339">
        <v>51</v>
      </c>
      <c r="S88" s="339">
        <v>6.81</v>
      </c>
    </row>
    <row r="89" spans="1:19">
      <c r="A89" s="329" t="s">
        <v>229</v>
      </c>
      <c r="B89" s="332" t="s">
        <v>241</v>
      </c>
      <c r="C89" s="329">
        <v>1002</v>
      </c>
      <c r="D89" s="329">
        <v>464</v>
      </c>
      <c r="E89" s="329">
        <v>538</v>
      </c>
      <c r="F89" s="329">
        <v>0.6</v>
      </c>
      <c r="G89" s="329">
        <v>0.4</v>
      </c>
      <c r="H89" s="329">
        <v>0.7</v>
      </c>
      <c r="I89" s="329">
        <v>0</v>
      </c>
      <c r="J89" s="329">
        <v>0.3</v>
      </c>
      <c r="K89" s="329">
        <v>197.21</v>
      </c>
      <c r="L89" s="329">
        <v>110.22</v>
      </c>
      <c r="M89" s="329">
        <v>63.83</v>
      </c>
      <c r="N89" s="329">
        <v>23.16</v>
      </c>
      <c r="O89" s="339">
        <v>161.22</v>
      </c>
      <c r="P89" s="340">
        <v>99</v>
      </c>
      <c r="Q89" s="340">
        <v>11.22</v>
      </c>
      <c r="R89" s="339">
        <v>51</v>
      </c>
      <c r="S89" s="339">
        <v>12.83</v>
      </c>
    </row>
    <row r="90" spans="1:19">
      <c r="A90" s="329" t="s">
        <v>229</v>
      </c>
      <c r="B90" s="332" t="s">
        <v>242</v>
      </c>
      <c r="C90" s="329">
        <v>1824</v>
      </c>
      <c r="D90" s="329">
        <v>845</v>
      </c>
      <c r="E90" s="329">
        <v>979</v>
      </c>
      <c r="F90" s="329">
        <v>0.6</v>
      </c>
      <c r="G90" s="329">
        <v>0.4</v>
      </c>
      <c r="H90" s="329">
        <v>0.7</v>
      </c>
      <c r="I90" s="329">
        <v>0</v>
      </c>
      <c r="J90" s="329">
        <v>0.3</v>
      </c>
      <c r="K90" s="329">
        <v>359.06</v>
      </c>
      <c r="L90" s="329">
        <v>200.68</v>
      </c>
      <c r="M90" s="329">
        <v>116.21</v>
      </c>
      <c r="N90" s="329">
        <v>42.17</v>
      </c>
      <c r="O90" s="339">
        <v>294.68</v>
      </c>
      <c r="P90" s="340">
        <v>181</v>
      </c>
      <c r="Q90" s="340">
        <v>19.68</v>
      </c>
      <c r="R90" s="339">
        <v>94</v>
      </c>
      <c r="S90" s="339">
        <v>22.21</v>
      </c>
    </row>
    <row r="91" spans="1:19">
      <c r="A91" s="329" t="s">
        <v>229</v>
      </c>
      <c r="B91" s="332" t="s">
        <v>243</v>
      </c>
      <c r="C91" s="329">
        <v>2764</v>
      </c>
      <c r="D91" s="329">
        <v>1281</v>
      </c>
      <c r="E91" s="329">
        <v>1483</v>
      </c>
      <c r="F91" s="329">
        <v>0.6</v>
      </c>
      <c r="G91" s="329">
        <v>0.4</v>
      </c>
      <c r="H91" s="329">
        <v>0.8</v>
      </c>
      <c r="I91" s="329">
        <v>0</v>
      </c>
      <c r="J91" s="329">
        <v>0.2</v>
      </c>
      <c r="K91" s="329">
        <v>548.07000000000005</v>
      </c>
      <c r="L91" s="329">
        <v>304.16000000000003</v>
      </c>
      <c r="M91" s="329">
        <v>201.3</v>
      </c>
      <c r="N91" s="329">
        <v>42.61</v>
      </c>
      <c r="O91" s="339">
        <v>467.16</v>
      </c>
      <c r="P91" s="340">
        <v>278</v>
      </c>
      <c r="Q91" s="340">
        <v>26.16</v>
      </c>
      <c r="R91" s="339">
        <v>163</v>
      </c>
      <c r="S91" s="339">
        <v>38.299999999999997</v>
      </c>
    </row>
    <row r="92" spans="1:19">
      <c r="A92" s="329"/>
      <c r="B92" s="329" t="s">
        <v>245</v>
      </c>
      <c r="C92" s="329">
        <v>9042</v>
      </c>
      <c r="D92" s="329">
        <v>4790</v>
      </c>
      <c r="E92" s="329">
        <v>4252</v>
      </c>
      <c r="F92" s="329"/>
      <c r="G92" s="329"/>
      <c r="H92" s="329"/>
      <c r="I92" s="329"/>
      <c r="J92" s="329"/>
      <c r="K92" s="329">
        <v>1855.73</v>
      </c>
      <c r="L92" s="329">
        <v>1293.5899999999999</v>
      </c>
      <c r="M92" s="329">
        <v>385</v>
      </c>
      <c r="N92" s="328">
        <v>177.14</v>
      </c>
      <c r="O92" s="339">
        <v>1616.59</v>
      </c>
      <c r="P92" s="339">
        <v>1153</v>
      </c>
      <c r="Q92" s="339">
        <v>140.59</v>
      </c>
      <c r="R92" s="339">
        <v>323</v>
      </c>
      <c r="S92" s="339">
        <v>62</v>
      </c>
    </row>
    <row r="93" spans="1:19" ht="27">
      <c r="A93" s="329"/>
      <c r="B93" s="329" t="s">
        <v>353</v>
      </c>
      <c r="C93" s="329">
        <v>3391</v>
      </c>
      <c r="D93" s="329">
        <v>1571</v>
      </c>
      <c r="E93" s="329">
        <v>1820</v>
      </c>
      <c r="F93" s="329"/>
      <c r="G93" s="329"/>
      <c r="H93" s="329"/>
      <c r="I93" s="329"/>
      <c r="J93" s="329"/>
      <c r="K93" s="329">
        <v>658.42</v>
      </c>
      <c r="L93" s="329">
        <v>373.09</v>
      </c>
      <c r="M93" s="329">
        <v>156.54</v>
      </c>
      <c r="N93" s="328">
        <v>128.79</v>
      </c>
      <c r="O93" s="339">
        <v>494.09</v>
      </c>
      <c r="P93" s="339">
        <v>317</v>
      </c>
      <c r="Q93" s="339">
        <v>56.09</v>
      </c>
      <c r="R93" s="339">
        <v>121</v>
      </c>
      <c r="S93" s="339">
        <v>35.54</v>
      </c>
    </row>
    <row r="94" spans="1:19">
      <c r="A94" s="329" t="s">
        <v>244</v>
      </c>
      <c r="B94" s="329" t="s">
        <v>246</v>
      </c>
      <c r="C94" s="329">
        <v>525</v>
      </c>
      <c r="D94" s="329">
        <v>243</v>
      </c>
      <c r="E94" s="329">
        <v>282</v>
      </c>
      <c r="F94" s="329">
        <v>0.6</v>
      </c>
      <c r="G94" s="329">
        <v>0.4</v>
      </c>
      <c r="H94" s="329">
        <v>0</v>
      </c>
      <c r="I94" s="329">
        <v>1</v>
      </c>
      <c r="J94" s="329">
        <v>0</v>
      </c>
      <c r="K94" s="329">
        <v>98.18</v>
      </c>
      <c r="L94" s="329">
        <v>57.74</v>
      </c>
      <c r="M94" s="329">
        <v>0</v>
      </c>
      <c r="N94" s="329">
        <v>40.44</v>
      </c>
      <c r="O94" s="339">
        <v>59.74</v>
      </c>
      <c r="P94" s="340">
        <v>53</v>
      </c>
      <c r="Q94" s="340">
        <v>4.74</v>
      </c>
      <c r="R94" s="339">
        <v>2</v>
      </c>
      <c r="S94" s="339">
        <v>-2</v>
      </c>
    </row>
    <row r="95" spans="1:19">
      <c r="A95" s="329" t="s">
        <v>244</v>
      </c>
      <c r="B95" s="329" t="s">
        <v>247</v>
      </c>
      <c r="C95" s="329">
        <v>2544</v>
      </c>
      <c r="D95" s="329">
        <v>1179</v>
      </c>
      <c r="E95" s="329">
        <v>1365</v>
      </c>
      <c r="F95" s="329">
        <v>0.6</v>
      </c>
      <c r="G95" s="329">
        <v>0.4</v>
      </c>
      <c r="H95" s="329">
        <v>0.6</v>
      </c>
      <c r="I95" s="329">
        <v>0.4</v>
      </c>
      <c r="J95" s="329">
        <v>0</v>
      </c>
      <c r="K95" s="329">
        <v>497.33</v>
      </c>
      <c r="L95" s="329">
        <v>279.94</v>
      </c>
      <c r="M95" s="329">
        <v>138.96</v>
      </c>
      <c r="N95" s="329">
        <v>78.430000000000007</v>
      </c>
      <c r="O95" s="339">
        <v>382.94</v>
      </c>
      <c r="P95" s="340">
        <v>229</v>
      </c>
      <c r="Q95" s="340">
        <v>50.94</v>
      </c>
      <c r="R95" s="339">
        <v>103</v>
      </c>
      <c r="S95" s="339">
        <v>35.96</v>
      </c>
    </row>
    <row r="96" spans="1:19">
      <c r="A96" s="329" t="s">
        <v>244</v>
      </c>
      <c r="B96" s="329" t="s">
        <v>248</v>
      </c>
      <c r="C96" s="329">
        <v>322</v>
      </c>
      <c r="D96" s="329">
        <v>149</v>
      </c>
      <c r="E96" s="329">
        <v>173</v>
      </c>
      <c r="F96" s="329">
        <v>0.6</v>
      </c>
      <c r="G96" s="329">
        <v>0.4</v>
      </c>
      <c r="H96" s="329">
        <v>0.6</v>
      </c>
      <c r="I96" s="329">
        <v>0.4</v>
      </c>
      <c r="J96" s="329">
        <v>0</v>
      </c>
      <c r="K96" s="329">
        <v>62.91</v>
      </c>
      <c r="L96" s="329">
        <v>35.409999999999997</v>
      </c>
      <c r="M96" s="329">
        <v>17.579999999999998</v>
      </c>
      <c r="N96" s="329">
        <v>9.92</v>
      </c>
      <c r="O96" s="339">
        <v>51.41</v>
      </c>
      <c r="P96" s="340">
        <v>35</v>
      </c>
      <c r="Q96" s="340">
        <v>0.40999999999999698</v>
      </c>
      <c r="R96" s="339">
        <v>16</v>
      </c>
      <c r="S96" s="339">
        <v>1.58</v>
      </c>
    </row>
    <row r="97" spans="1:19">
      <c r="A97" s="329" t="s">
        <v>244</v>
      </c>
      <c r="B97" s="332" t="s">
        <v>249</v>
      </c>
      <c r="C97" s="329">
        <v>2982</v>
      </c>
      <c r="D97" s="329">
        <v>1382</v>
      </c>
      <c r="E97" s="329">
        <v>1600</v>
      </c>
      <c r="F97" s="329">
        <v>0.8</v>
      </c>
      <c r="G97" s="329">
        <v>0.2</v>
      </c>
      <c r="H97" s="329">
        <v>0.8</v>
      </c>
      <c r="I97" s="329">
        <v>0</v>
      </c>
      <c r="J97" s="329">
        <v>0.2</v>
      </c>
      <c r="K97" s="329">
        <v>569.09</v>
      </c>
      <c r="L97" s="329">
        <v>437.52</v>
      </c>
      <c r="M97" s="329">
        <v>108.59</v>
      </c>
      <c r="N97" s="329">
        <v>22.98</v>
      </c>
      <c r="O97" s="339">
        <v>535.52</v>
      </c>
      <c r="P97" s="340">
        <v>406</v>
      </c>
      <c r="Q97" s="340">
        <v>31.52</v>
      </c>
      <c r="R97" s="339">
        <v>98</v>
      </c>
      <c r="S97" s="339">
        <v>10.59</v>
      </c>
    </row>
    <row r="98" spans="1:19">
      <c r="A98" s="329" t="s">
        <v>244</v>
      </c>
      <c r="B98" s="332" t="s">
        <v>250</v>
      </c>
      <c r="C98" s="329">
        <v>2669</v>
      </c>
      <c r="D98" s="329">
        <v>1837</v>
      </c>
      <c r="E98" s="329">
        <v>832</v>
      </c>
      <c r="F98" s="329">
        <v>0.8</v>
      </c>
      <c r="G98" s="329">
        <v>0.2</v>
      </c>
      <c r="H98" s="329">
        <v>0.8</v>
      </c>
      <c r="I98" s="329">
        <v>0</v>
      </c>
      <c r="J98" s="329">
        <v>0.2</v>
      </c>
      <c r="K98" s="329">
        <v>628.22</v>
      </c>
      <c r="L98" s="329">
        <v>482.98</v>
      </c>
      <c r="M98" s="329">
        <v>119.87</v>
      </c>
      <c r="N98" s="329">
        <v>25.37</v>
      </c>
      <c r="O98" s="339">
        <v>586.98</v>
      </c>
      <c r="P98" s="340">
        <v>430</v>
      </c>
      <c r="Q98" s="340">
        <v>52.98</v>
      </c>
      <c r="R98" s="339">
        <v>104</v>
      </c>
      <c r="S98" s="339">
        <v>15.87</v>
      </c>
    </row>
    <row r="99" spans="1:19">
      <c r="A99" s="329"/>
      <c r="B99" s="329" t="s">
        <v>252</v>
      </c>
      <c r="C99" s="329">
        <v>12074</v>
      </c>
      <c r="D99" s="329">
        <v>6037</v>
      </c>
      <c r="E99" s="329">
        <v>6037</v>
      </c>
      <c r="F99" s="329"/>
      <c r="G99" s="329"/>
      <c r="H99" s="329"/>
      <c r="I99" s="329"/>
      <c r="J99" s="329"/>
      <c r="K99" s="329">
        <v>2411.08</v>
      </c>
      <c r="L99" s="329">
        <v>1616.37</v>
      </c>
      <c r="M99" s="329">
        <v>509.41</v>
      </c>
      <c r="N99" s="328">
        <v>285.3</v>
      </c>
      <c r="O99" s="339">
        <v>2050.37</v>
      </c>
      <c r="P99" s="339">
        <v>1441</v>
      </c>
      <c r="Q99" s="339">
        <v>175.37</v>
      </c>
      <c r="R99" s="339">
        <v>434</v>
      </c>
      <c r="S99" s="339">
        <v>75.409999999999897</v>
      </c>
    </row>
    <row r="100" spans="1:19" ht="27">
      <c r="A100" s="329"/>
      <c r="B100" s="329" t="s">
        <v>354</v>
      </c>
      <c r="C100" s="329">
        <v>4222</v>
      </c>
      <c r="D100" s="329">
        <v>2020</v>
      </c>
      <c r="E100" s="329">
        <v>2202</v>
      </c>
      <c r="F100" s="329"/>
      <c r="G100" s="329"/>
      <c r="H100" s="329"/>
      <c r="I100" s="329"/>
      <c r="J100" s="329"/>
      <c r="K100" s="329">
        <v>827.1</v>
      </c>
      <c r="L100" s="329">
        <v>480.35</v>
      </c>
      <c r="M100" s="329">
        <v>164.48</v>
      </c>
      <c r="N100" s="328">
        <v>182.27</v>
      </c>
      <c r="O100" s="339">
        <v>621.35</v>
      </c>
      <c r="P100" s="339">
        <v>434</v>
      </c>
      <c r="Q100" s="339">
        <v>46.35</v>
      </c>
      <c r="R100" s="339">
        <v>141</v>
      </c>
      <c r="S100" s="339">
        <v>23.48</v>
      </c>
    </row>
    <row r="101" spans="1:19">
      <c r="A101" s="329" t="s">
        <v>251</v>
      </c>
      <c r="B101" s="329" t="s">
        <v>253</v>
      </c>
      <c r="C101" s="329">
        <v>605</v>
      </c>
      <c r="D101" s="329">
        <v>280</v>
      </c>
      <c r="E101" s="329">
        <v>325</v>
      </c>
      <c r="F101" s="329">
        <v>0.6</v>
      </c>
      <c r="G101" s="329">
        <v>0.4</v>
      </c>
      <c r="H101" s="329">
        <v>0</v>
      </c>
      <c r="I101" s="329">
        <v>1</v>
      </c>
      <c r="J101" s="329">
        <v>0</v>
      </c>
      <c r="K101" s="329">
        <v>113.13</v>
      </c>
      <c r="L101" s="329">
        <v>66.53</v>
      </c>
      <c r="M101" s="329">
        <v>0</v>
      </c>
      <c r="N101" s="329">
        <v>46.6</v>
      </c>
      <c r="O101" s="339">
        <v>68.53</v>
      </c>
      <c r="P101" s="340">
        <v>57</v>
      </c>
      <c r="Q101" s="340">
        <v>9.5299999999999994</v>
      </c>
      <c r="R101" s="339">
        <v>2</v>
      </c>
      <c r="S101" s="339">
        <v>-2</v>
      </c>
    </row>
    <row r="102" spans="1:19">
      <c r="A102" s="329" t="s">
        <v>251</v>
      </c>
      <c r="B102" s="329" t="s">
        <v>254</v>
      </c>
      <c r="C102" s="329">
        <v>1133</v>
      </c>
      <c r="D102" s="329">
        <v>525</v>
      </c>
      <c r="E102" s="329">
        <v>608</v>
      </c>
      <c r="F102" s="329">
        <v>0.6</v>
      </c>
      <c r="G102" s="329">
        <v>0.4</v>
      </c>
      <c r="H102" s="329">
        <v>0.5</v>
      </c>
      <c r="I102" s="329">
        <v>0.5</v>
      </c>
      <c r="J102" s="329">
        <v>0</v>
      </c>
      <c r="K102" s="329">
        <v>219.9</v>
      </c>
      <c r="L102" s="329">
        <v>124.67</v>
      </c>
      <c r="M102" s="329">
        <v>51.57</v>
      </c>
      <c r="N102" s="329">
        <v>43.66</v>
      </c>
      <c r="O102" s="339">
        <v>167.67</v>
      </c>
      <c r="P102" s="340">
        <v>112</v>
      </c>
      <c r="Q102" s="340">
        <v>12.67</v>
      </c>
      <c r="R102" s="339">
        <v>43</v>
      </c>
      <c r="S102" s="339">
        <v>8.5699999999999896</v>
      </c>
    </row>
    <row r="103" spans="1:19">
      <c r="A103" s="329" t="s">
        <v>251</v>
      </c>
      <c r="B103" s="329" t="s">
        <v>256</v>
      </c>
      <c r="C103" s="329">
        <v>2318</v>
      </c>
      <c r="D103" s="329">
        <v>1074</v>
      </c>
      <c r="E103" s="329">
        <v>1244</v>
      </c>
      <c r="F103" s="329">
        <v>0.6</v>
      </c>
      <c r="G103" s="329">
        <v>0.4</v>
      </c>
      <c r="H103" s="329">
        <v>0.5</v>
      </c>
      <c r="I103" s="329">
        <v>0.5</v>
      </c>
      <c r="J103" s="329">
        <v>0</v>
      </c>
      <c r="K103" s="329">
        <v>449.86</v>
      </c>
      <c r="L103" s="329">
        <v>255.04</v>
      </c>
      <c r="M103" s="329">
        <v>105.5</v>
      </c>
      <c r="N103" s="329">
        <v>89.32</v>
      </c>
      <c r="O103" s="339">
        <v>345.04</v>
      </c>
      <c r="P103" s="340">
        <v>236</v>
      </c>
      <c r="Q103" s="340">
        <v>19.04</v>
      </c>
      <c r="R103" s="339">
        <v>90</v>
      </c>
      <c r="S103" s="339">
        <v>15.5</v>
      </c>
    </row>
    <row r="104" spans="1:19">
      <c r="A104" s="329" t="s">
        <v>251</v>
      </c>
      <c r="B104" s="329" t="s">
        <v>255</v>
      </c>
      <c r="C104" s="329">
        <v>166</v>
      </c>
      <c r="D104" s="329">
        <v>141</v>
      </c>
      <c r="E104" s="329">
        <v>25</v>
      </c>
      <c r="F104" s="329">
        <v>0.8</v>
      </c>
      <c r="G104" s="329">
        <v>0.2</v>
      </c>
      <c r="H104" s="329">
        <v>0.7</v>
      </c>
      <c r="I104" s="329">
        <v>0</v>
      </c>
      <c r="J104" s="329">
        <v>0.3</v>
      </c>
      <c r="K104" s="329">
        <v>44.21</v>
      </c>
      <c r="L104" s="329">
        <v>34.11</v>
      </c>
      <c r="M104" s="329">
        <v>7.41</v>
      </c>
      <c r="N104" s="329">
        <v>2.69</v>
      </c>
      <c r="O104" s="339">
        <v>40.11</v>
      </c>
      <c r="P104" s="340">
        <v>29</v>
      </c>
      <c r="Q104" s="340">
        <v>5.1100000000000003</v>
      </c>
      <c r="R104" s="339">
        <v>6</v>
      </c>
      <c r="S104" s="339">
        <v>1.41</v>
      </c>
    </row>
    <row r="105" spans="1:19">
      <c r="A105" s="329" t="s">
        <v>251</v>
      </c>
      <c r="B105" s="332" t="s">
        <v>257</v>
      </c>
      <c r="C105" s="329">
        <v>1229</v>
      </c>
      <c r="D105" s="329">
        <v>570</v>
      </c>
      <c r="E105" s="329">
        <v>659</v>
      </c>
      <c r="F105" s="329">
        <v>0.8</v>
      </c>
      <c r="G105" s="329">
        <v>0.2</v>
      </c>
      <c r="H105" s="329">
        <v>0.7</v>
      </c>
      <c r="I105" s="329">
        <v>0</v>
      </c>
      <c r="J105" s="329">
        <v>0.3</v>
      </c>
      <c r="K105" s="329">
        <v>233.78</v>
      </c>
      <c r="L105" s="329">
        <v>180.39</v>
      </c>
      <c r="M105" s="329">
        <v>39.18</v>
      </c>
      <c r="N105" s="329">
        <v>14.21</v>
      </c>
      <c r="O105" s="339">
        <v>215.39</v>
      </c>
      <c r="P105" s="340">
        <v>161</v>
      </c>
      <c r="Q105" s="340">
        <v>19.39</v>
      </c>
      <c r="R105" s="339">
        <v>35</v>
      </c>
      <c r="S105" s="339">
        <v>4.1800000000000104</v>
      </c>
    </row>
    <row r="106" spans="1:19">
      <c r="A106" s="329" t="s">
        <v>251</v>
      </c>
      <c r="B106" s="332" t="s">
        <v>258</v>
      </c>
      <c r="C106" s="329">
        <v>990</v>
      </c>
      <c r="D106" s="329">
        <v>459</v>
      </c>
      <c r="E106" s="329">
        <v>531</v>
      </c>
      <c r="F106" s="329">
        <v>0.8</v>
      </c>
      <c r="G106" s="329">
        <v>0.2</v>
      </c>
      <c r="H106" s="329">
        <v>0.7</v>
      </c>
      <c r="I106" s="329">
        <v>0</v>
      </c>
      <c r="J106" s="329">
        <v>0.3</v>
      </c>
      <c r="K106" s="329">
        <v>188.28</v>
      </c>
      <c r="L106" s="329">
        <v>145.28</v>
      </c>
      <c r="M106" s="329">
        <v>31.55</v>
      </c>
      <c r="N106" s="329">
        <v>11.45</v>
      </c>
      <c r="O106" s="339">
        <v>174.28</v>
      </c>
      <c r="P106" s="340">
        <v>132</v>
      </c>
      <c r="Q106" s="340">
        <v>13.28</v>
      </c>
      <c r="R106" s="339">
        <v>29</v>
      </c>
      <c r="S106" s="339">
        <v>2.55000000000001</v>
      </c>
    </row>
    <row r="107" spans="1:19">
      <c r="A107" s="329" t="s">
        <v>251</v>
      </c>
      <c r="B107" s="332" t="s">
        <v>259</v>
      </c>
      <c r="C107" s="329">
        <v>2007</v>
      </c>
      <c r="D107" s="329">
        <v>930</v>
      </c>
      <c r="E107" s="329">
        <v>1077</v>
      </c>
      <c r="F107" s="329">
        <v>0.6</v>
      </c>
      <c r="G107" s="329">
        <v>0.4</v>
      </c>
      <c r="H107" s="329">
        <v>0.7</v>
      </c>
      <c r="I107" s="329">
        <v>0</v>
      </c>
      <c r="J107" s="329">
        <v>0.3</v>
      </c>
      <c r="K107" s="329">
        <v>395.13</v>
      </c>
      <c r="L107" s="329">
        <v>220.84</v>
      </c>
      <c r="M107" s="329">
        <v>127.89</v>
      </c>
      <c r="N107" s="329">
        <v>46.4</v>
      </c>
      <c r="O107" s="339">
        <v>324.83999999999997</v>
      </c>
      <c r="P107" s="340">
        <v>200</v>
      </c>
      <c r="Q107" s="340">
        <v>20.84</v>
      </c>
      <c r="R107" s="339">
        <v>104</v>
      </c>
      <c r="S107" s="339">
        <v>23.89</v>
      </c>
    </row>
    <row r="108" spans="1:19">
      <c r="A108" s="329" t="s">
        <v>251</v>
      </c>
      <c r="B108" s="332" t="s">
        <v>260</v>
      </c>
      <c r="C108" s="329">
        <v>3626</v>
      </c>
      <c r="D108" s="329">
        <v>2058</v>
      </c>
      <c r="E108" s="329">
        <v>1568</v>
      </c>
      <c r="F108" s="329">
        <v>0.8</v>
      </c>
      <c r="G108" s="329">
        <v>0.2</v>
      </c>
      <c r="H108" s="329">
        <v>0.8</v>
      </c>
      <c r="I108" s="329">
        <v>0</v>
      </c>
      <c r="J108" s="329">
        <v>0.2</v>
      </c>
      <c r="K108" s="329">
        <v>766.79</v>
      </c>
      <c r="L108" s="329">
        <v>589.51</v>
      </c>
      <c r="M108" s="329">
        <v>146.31</v>
      </c>
      <c r="N108" s="329">
        <v>30.97</v>
      </c>
      <c r="O108" s="339">
        <v>714.51</v>
      </c>
      <c r="P108" s="340">
        <v>514</v>
      </c>
      <c r="Q108" s="340">
        <v>75.510000000000005</v>
      </c>
      <c r="R108" s="339">
        <v>125</v>
      </c>
      <c r="S108" s="339">
        <v>21.309999999999899</v>
      </c>
    </row>
    <row r="109" spans="1:19">
      <c r="A109" s="329"/>
      <c r="B109" s="329" t="s">
        <v>262</v>
      </c>
      <c r="C109" s="329">
        <v>26208</v>
      </c>
      <c r="D109" s="329">
        <v>13204</v>
      </c>
      <c r="E109" s="329">
        <v>13004</v>
      </c>
      <c r="F109" s="329"/>
      <c r="G109" s="329"/>
      <c r="H109" s="329"/>
      <c r="I109" s="329"/>
      <c r="J109" s="329"/>
      <c r="K109" s="329">
        <v>5243.85</v>
      </c>
      <c r="L109" s="329">
        <v>3641.8</v>
      </c>
      <c r="M109" s="329">
        <v>1086.58</v>
      </c>
      <c r="N109" s="328">
        <v>515.47</v>
      </c>
      <c r="O109" s="339">
        <v>4511.8</v>
      </c>
      <c r="P109" s="339">
        <v>3074</v>
      </c>
      <c r="Q109" s="339">
        <v>567.79999999999995</v>
      </c>
      <c r="R109" s="339">
        <v>870</v>
      </c>
      <c r="S109" s="339">
        <v>216.58</v>
      </c>
    </row>
    <row r="110" spans="1:19" ht="27">
      <c r="A110" s="329"/>
      <c r="B110" s="329" t="s">
        <v>355</v>
      </c>
      <c r="C110" s="329">
        <v>4671</v>
      </c>
      <c r="D110" s="329">
        <v>2164</v>
      </c>
      <c r="E110" s="329">
        <v>2507</v>
      </c>
      <c r="F110" s="329"/>
      <c r="G110" s="329"/>
      <c r="H110" s="329"/>
      <c r="I110" s="329"/>
      <c r="J110" s="329"/>
      <c r="K110" s="329">
        <v>893.46</v>
      </c>
      <c r="L110" s="329">
        <v>513.91999999999996</v>
      </c>
      <c r="M110" s="329">
        <v>127.69</v>
      </c>
      <c r="N110" s="328">
        <v>251.85</v>
      </c>
      <c r="O110" s="339">
        <v>613.91999999999996</v>
      </c>
      <c r="P110" s="339">
        <v>424</v>
      </c>
      <c r="Q110" s="339">
        <v>89.92</v>
      </c>
      <c r="R110" s="339">
        <v>100</v>
      </c>
      <c r="S110" s="339">
        <v>27.69</v>
      </c>
    </row>
    <row r="111" spans="1:19">
      <c r="A111" s="329" t="s">
        <v>261</v>
      </c>
      <c r="B111" s="329" t="s">
        <v>263</v>
      </c>
      <c r="C111" s="329">
        <v>1505</v>
      </c>
      <c r="D111" s="329">
        <v>697</v>
      </c>
      <c r="E111" s="329">
        <v>808</v>
      </c>
      <c r="F111" s="329">
        <v>0.6</v>
      </c>
      <c r="G111" s="329">
        <v>0.4</v>
      </c>
      <c r="H111" s="329">
        <v>0</v>
      </c>
      <c r="I111" s="329">
        <v>1</v>
      </c>
      <c r="J111" s="329">
        <v>0</v>
      </c>
      <c r="K111" s="329">
        <v>281.52</v>
      </c>
      <c r="L111" s="329">
        <v>165.56</v>
      </c>
      <c r="M111" s="329">
        <v>0</v>
      </c>
      <c r="N111" s="329">
        <v>115.96</v>
      </c>
      <c r="O111" s="339">
        <v>170.56</v>
      </c>
      <c r="P111" s="340">
        <v>147</v>
      </c>
      <c r="Q111" s="340">
        <v>18.559999999999999</v>
      </c>
      <c r="R111" s="339">
        <v>5</v>
      </c>
      <c r="S111" s="339">
        <v>-5</v>
      </c>
    </row>
    <row r="112" spans="1:19">
      <c r="A112" s="329" t="s">
        <v>261</v>
      </c>
      <c r="B112" s="329" t="s">
        <v>266</v>
      </c>
      <c r="C112" s="329">
        <v>1364</v>
      </c>
      <c r="D112" s="329">
        <v>632</v>
      </c>
      <c r="E112" s="329">
        <v>732</v>
      </c>
      <c r="F112" s="329">
        <v>0.6</v>
      </c>
      <c r="G112" s="329">
        <v>0.4</v>
      </c>
      <c r="H112" s="329">
        <v>0.5</v>
      </c>
      <c r="I112" s="329">
        <v>0.5</v>
      </c>
      <c r="J112" s="329">
        <v>0</v>
      </c>
      <c r="K112" s="329">
        <v>264.72000000000003</v>
      </c>
      <c r="L112" s="329">
        <v>150.08000000000001</v>
      </c>
      <c r="M112" s="329">
        <v>62.08</v>
      </c>
      <c r="N112" s="329">
        <v>52.56</v>
      </c>
      <c r="O112" s="339">
        <v>199.08</v>
      </c>
      <c r="P112" s="340">
        <v>129</v>
      </c>
      <c r="Q112" s="340">
        <v>21.08</v>
      </c>
      <c r="R112" s="339">
        <v>49</v>
      </c>
      <c r="S112" s="339">
        <v>13.08</v>
      </c>
    </row>
    <row r="113" spans="1:19">
      <c r="A113" s="329" t="s">
        <v>261</v>
      </c>
      <c r="B113" s="329" t="s">
        <v>267</v>
      </c>
      <c r="C113" s="329">
        <v>1802</v>
      </c>
      <c r="D113" s="329">
        <v>835</v>
      </c>
      <c r="E113" s="329">
        <v>967</v>
      </c>
      <c r="F113" s="329">
        <v>0.6</v>
      </c>
      <c r="G113" s="329">
        <v>0.4</v>
      </c>
      <c r="H113" s="329">
        <v>0.4</v>
      </c>
      <c r="I113" s="329">
        <v>0.5</v>
      </c>
      <c r="J113" s="329">
        <v>0</v>
      </c>
      <c r="K113" s="329">
        <v>347.22</v>
      </c>
      <c r="L113" s="329">
        <v>198.28</v>
      </c>
      <c r="M113" s="329">
        <v>65.61</v>
      </c>
      <c r="N113" s="329">
        <v>83.33</v>
      </c>
      <c r="O113" s="339">
        <v>244.28</v>
      </c>
      <c r="P113" s="340">
        <v>148</v>
      </c>
      <c r="Q113" s="340">
        <v>50.28</v>
      </c>
      <c r="R113" s="339">
        <v>46</v>
      </c>
      <c r="S113" s="339">
        <v>19.61</v>
      </c>
    </row>
    <row r="114" spans="1:19">
      <c r="A114" s="329" t="s">
        <v>261</v>
      </c>
      <c r="B114" s="332" t="s">
        <v>268</v>
      </c>
      <c r="C114" s="329">
        <v>1666</v>
      </c>
      <c r="D114" s="329">
        <v>870</v>
      </c>
      <c r="E114" s="329">
        <v>796</v>
      </c>
      <c r="F114" s="329">
        <v>0.6</v>
      </c>
      <c r="G114" s="329">
        <v>0.4</v>
      </c>
      <c r="H114" s="329">
        <v>0.7</v>
      </c>
      <c r="I114" s="329">
        <v>0</v>
      </c>
      <c r="J114" s="329">
        <v>0.3</v>
      </c>
      <c r="K114" s="329">
        <v>348.03</v>
      </c>
      <c r="L114" s="329">
        <v>194.51</v>
      </c>
      <c r="M114" s="329">
        <v>112.65</v>
      </c>
      <c r="N114" s="329">
        <v>40.869999999999997</v>
      </c>
      <c r="O114" s="339">
        <v>278.51</v>
      </c>
      <c r="P114" s="340">
        <v>161</v>
      </c>
      <c r="Q114" s="340">
        <v>33.51</v>
      </c>
      <c r="R114" s="339">
        <v>84</v>
      </c>
      <c r="S114" s="339">
        <v>28.65</v>
      </c>
    </row>
    <row r="115" spans="1:19">
      <c r="A115" s="329" t="s">
        <v>261</v>
      </c>
      <c r="B115" s="332" t="s">
        <v>269</v>
      </c>
      <c r="C115" s="329">
        <v>2591</v>
      </c>
      <c r="D115" s="329">
        <v>1202</v>
      </c>
      <c r="E115" s="329">
        <v>1389</v>
      </c>
      <c r="F115" s="329">
        <v>0.6</v>
      </c>
      <c r="G115" s="329">
        <v>0.4</v>
      </c>
      <c r="H115" s="329">
        <v>0.7</v>
      </c>
      <c r="I115" s="329">
        <v>0</v>
      </c>
      <c r="J115" s="329">
        <v>0.3</v>
      </c>
      <c r="K115" s="329">
        <v>510.39</v>
      </c>
      <c r="L115" s="329">
        <v>285.25</v>
      </c>
      <c r="M115" s="329">
        <v>165.2</v>
      </c>
      <c r="N115" s="329">
        <v>59.94</v>
      </c>
      <c r="O115" s="339">
        <v>413.25</v>
      </c>
      <c r="P115" s="340">
        <v>246</v>
      </c>
      <c r="Q115" s="340">
        <v>39.25</v>
      </c>
      <c r="R115" s="339">
        <v>128</v>
      </c>
      <c r="S115" s="339">
        <v>37.200000000000003</v>
      </c>
    </row>
    <row r="116" spans="1:19">
      <c r="A116" s="329" t="s">
        <v>261</v>
      </c>
      <c r="B116" s="332" t="s">
        <v>270</v>
      </c>
      <c r="C116" s="329">
        <v>5936</v>
      </c>
      <c r="D116" s="329">
        <v>2751</v>
      </c>
      <c r="E116" s="329">
        <v>3185</v>
      </c>
      <c r="F116" s="329">
        <v>0.8</v>
      </c>
      <c r="G116" s="329">
        <v>0.2</v>
      </c>
      <c r="H116" s="329">
        <v>0.8</v>
      </c>
      <c r="I116" s="329">
        <v>0</v>
      </c>
      <c r="J116" s="329">
        <v>0.2</v>
      </c>
      <c r="K116" s="329">
        <v>1132.8499999999999</v>
      </c>
      <c r="L116" s="329">
        <v>870.94</v>
      </c>
      <c r="M116" s="329">
        <v>216.16</v>
      </c>
      <c r="N116" s="329">
        <v>45.75</v>
      </c>
      <c r="O116" s="339">
        <v>1041.94</v>
      </c>
      <c r="P116" s="340">
        <v>706</v>
      </c>
      <c r="Q116" s="340">
        <v>164.94</v>
      </c>
      <c r="R116" s="339">
        <v>171</v>
      </c>
      <c r="S116" s="339">
        <v>45.160000000000103</v>
      </c>
    </row>
    <row r="117" spans="1:19">
      <c r="A117" s="329" t="s">
        <v>261</v>
      </c>
      <c r="B117" s="332" t="s">
        <v>271</v>
      </c>
      <c r="C117" s="329">
        <v>1463</v>
      </c>
      <c r="D117" s="329">
        <v>899</v>
      </c>
      <c r="E117" s="329">
        <v>564</v>
      </c>
      <c r="F117" s="329">
        <v>0.8</v>
      </c>
      <c r="G117" s="329">
        <v>0.2</v>
      </c>
      <c r="H117" s="329">
        <v>0.8</v>
      </c>
      <c r="I117" s="329">
        <v>0</v>
      </c>
      <c r="J117" s="329">
        <v>0.2</v>
      </c>
      <c r="K117" s="329">
        <v>322.98</v>
      </c>
      <c r="L117" s="329">
        <v>248.31</v>
      </c>
      <c r="M117" s="329">
        <v>61.63</v>
      </c>
      <c r="N117" s="329">
        <v>13.04</v>
      </c>
      <c r="O117" s="339">
        <v>296.31</v>
      </c>
      <c r="P117" s="340">
        <v>198</v>
      </c>
      <c r="Q117" s="340">
        <v>50.31</v>
      </c>
      <c r="R117" s="339">
        <v>48</v>
      </c>
      <c r="S117" s="339">
        <v>13.63</v>
      </c>
    </row>
    <row r="118" spans="1:19">
      <c r="A118" s="329" t="s">
        <v>261</v>
      </c>
      <c r="B118" s="332" t="s">
        <v>272</v>
      </c>
      <c r="C118" s="329">
        <v>2742</v>
      </c>
      <c r="D118" s="329">
        <v>1573</v>
      </c>
      <c r="E118" s="329">
        <v>1169</v>
      </c>
      <c r="F118" s="329">
        <v>0.8</v>
      </c>
      <c r="G118" s="329">
        <v>0.2</v>
      </c>
      <c r="H118" s="329">
        <v>0.8</v>
      </c>
      <c r="I118" s="329">
        <v>0</v>
      </c>
      <c r="J118" s="329">
        <v>0.2</v>
      </c>
      <c r="K118" s="329">
        <v>583.16999999999996</v>
      </c>
      <c r="L118" s="329">
        <v>448.34</v>
      </c>
      <c r="M118" s="329">
        <v>111.28</v>
      </c>
      <c r="N118" s="329">
        <v>23.55</v>
      </c>
      <c r="O118" s="339">
        <v>542.34</v>
      </c>
      <c r="P118" s="340">
        <v>388</v>
      </c>
      <c r="Q118" s="340">
        <v>60.34</v>
      </c>
      <c r="R118" s="339">
        <v>94</v>
      </c>
      <c r="S118" s="339">
        <v>17.280000000000101</v>
      </c>
    </row>
    <row r="119" spans="1:19">
      <c r="A119" s="329" t="s">
        <v>261</v>
      </c>
      <c r="B119" s="332" t="s">
        <v>273</v>
      </c>
      <c r="C119" s="329">
        <v>921</v>
      </c>
      <c r="D119" s="329">
        <v>450</v>
      </c>
      <c r="E119" s="329">
        <v>471</v>
      </c>
      <c r="F119" s="329">
        <v>0.8</v>
      </c>
      <c r="G119" s="329">
        <v>0.2</v>
      </c>
      <c r="H119" s="329">
        <v>0.7</v>
      </c>
      <c r="I119" s="329">
        <v>0</v>
      </c>
      <c r="J119" s="329">
        <v>0.3</v>
      </c>
      <c r="K119" s="329">
        <v>179.7</v>
      </c>
      <c r="L119" s="329">
        <v>138.66</v>
      </c>
      <c r="M119" s="329">
        <v>30.11</v>
      </c>
      <c r="N119" s="329">
        <v>10.93</v>
      </c>
      <c r="O119" s="339">
        <v>164.66</v>
      </c>
      <c r="P119" s="340">
        <v>118</v>
      </c>
      <c r="Q119" s="340">
        <v>20.66</v>
      </c>
      <c r="R119" s="339">
        <v>26</v>
      </c>
      <c r="S119" s="339">
        <v>4.1099999999999897</v>
      </c>
    </row>
    <row r="120" spans="1:19">
      <c r="A120" s="329" t="s">
        <v>261</v>
      </c>
      <c r="B120" s="332" t="s">
        <v>274</v>
      </c>
      <c r="C120" s="329">
        <v>2672</v>
      </c>
      <c r="D120" s="329">
        <v>1368</v>
      </c>
      <c r="E120" s="329">
        <v>1304</v>
      </c>
      <c r="F120" s="329">
        <v>0.8</v>
      </c>
      <c r="G120" s="329">
        <v>0.2</v>
      </c>
      <c r="H120" s="329">
        <v>0.8</v>
      </c>
      <c r="I120" s="329">
        <v>0</v>
      </c>
      <c r="J120" s="329">
        <v>0.2</v>
      </c>
      <c r="K120" s="329">
        <v>535.62</v>
      </c>
      <c r="L120" s="329">
        <v>411.79</v>
      </c>
      <c r="M120" s="329">
        <v>102.2</v>
      </c>
      <c r="N120" s="329">
        <v>21.63</v>
      </c>
      <c r="O120" s="339">
        <v>501.79</v>
      </c>
      <c r="P120" s="340">
        <v>371</v>
      </c>
      <c r="Q120" s="340">
        <v>40.79</v>
      </c>
      <c r="R120" s="339">
        <v>90</v>
      </c>
      <c r="S120" s="339">
        <v>12.2</v>
      </c>
    </row>
    <row r="121" spans="1:19">
      <c r="A121" s="329" t="s">
        <v>261</v>
      </c>
      <c r="B121" s="332" t="s">
        <v>275</v>
      </c>
      <c r="C121" s="329">
        <v>812</v>
      </c>
      <c r="D121" s="329">
        <v>471</v>
      </c>
      <c r="E121" s="329">
        <v>341</v>
      </c>
      <c r="F121" s="329">
        <v>0.6</v>
      </c>
      <c r="G121" s="329">
        <v>0.4</v>
      </c>
      <c r="H121" s="329">
        <v>0.8</v>
      </c>
      <c r="I121" s="329">
        <v>0</v>
      </c>
      <c r="J121" s="329">
        <v>0.2</v>
      </c>
      <c r="K121" s="329">
        <v>180.5</v>
      </c>
      <c r="L121" s="329">
        <v>100.17</v>
      </c>
      <c r="M121" s="329">
        <v>66.3</v>
      </c>
      <c r="N121" s="329">
        <v>14.03</v>
      </c>
      <c r="O121" s="339">
        <v>146.16999999999999</v>
      </c>
      <c r="P121" s="340">
        <v>78</v>
      </c>
      <c r="Q121" s="340">
        <v>22.17</v>
      </c>
      <c r="R121" s="339">
        <v>46</v>
      </c>
      <c r="S121" s="339">
        <v>20.3</v>
      </c>
    </row>
    <row r="122" spans="1:19">
      <c r="A122" s="329" t="s">
        <v>261</v>
      </c>
      <c r="B122" s="332" t="s">
        <v>276</v>
      </c>
      <c r="C122" s="329">
        <v>2734</v>
      </c>
      <c r="D122" s="329">
        <v>1456</v>
      </c>
      <c r="E122" s="329">
        <v>1278</v>
      </c>
      <c r="F122" s="329">
        <v>0.8</v>
      </c>
      <c r="G122" s="329">
        <v>0.2</v>
      </c>
      <c r="H122" s="329">
        <v>0.7</v>
      </c>
      <c r="I122" s="329">
        <v>0</v>
      </c>
      <c r="J122" s="329">
        <v>0.3</v>
      </c>
      <c r="K122" s="329">
        <v>557.15</v>
      </c>
      <c r="L122" s="329">
        <v>429.91</v>
      </c>
      <c r="M122" s="329">
        <v>93.36</v>
      </c>
      <c r="N122" s="329">
        <v>33.880000000000003</v>
      </c>
      <c r="O122" s="339">
        <v>512.91</v>
      </c>
      <c r="P122" s="340">
        <v>384</v>
      </c>
      <c r="Q122" s="343">
        <v>45.91</v>
      </c>
      <c r="R122" s="339">
        <v>83</v>
      </c>
      <c r="S122" s="339">
        <v>10.3599999999999</v>
      </c>
    </row>
    <row r="123" spans="1:19">
      <c r="A123" s="329"/>
      <c r="B123" s="329" t="s">
        <v>278</v>
      </c>
      <c r="C123" s="329">
        <v>25894</v>
      </c>
      <c r="D123" s="329">
        <v>12648</v>
      </c>
      <c r="E123" s="329">
        <v>13246</v>
      </c>
      <c r="F123" s="329"/>
      <c r="G123" s="329"/>
      <c r="H123" s="329"/>
      <c r="I123" s="329"/>
      <c r="J123" s="329"/>
      <c r="K123" s="329">
        <v>5146.18</v>
      </c>
      <c r="L123" s="329">
        <v>3302.67</v>
      </c>
      <c r="M123" s="329">
        <v>1267.49</v>
      </c>
      <c r="N123" s="328">
        <v>576.02</v>
      </c>
      <c r="O123" s="339">
        <v>4320.67</v>
      </c>
      <c r="P123" s="339">
        <v>2855</v>
      </c>
      <c r="Q123" s="339">
        <v>447.67</v>
      </c>
      <c r="R123" s="339">
        <v>1018</v>
      </c>
      <c r="S123" s="339">
        <v>249.49</v>
      </c>
    </row>
    <row r="124" spans="1:19" ht="27">
      <c r="A124" s="329"/>
      <c r="B124" s="329" t="s">
        <v>356</v>
      </c>
      <c r="C124" s="329">
        <v>4527</v>
      </c>
      <c r="D124" s="329">
        <v>2097</v>
      </c>
      <c r="E124" s="329">
        <v>2430</v>
      </c>
      <c r="F124" s="329"/>
      <c r="G124" s="329"/>
      <c r="H124" s="329"/>
      <c r="I124" s="329"/>
      <c r="J124" s="329"/>
      <c r="K124" s="329">
        <v>864.26</v>
      </c>
      <c r="L124" s="329">
        <v>498.04</v>
      </c>
      <c r="M124" s="329">
        <v>113.27</v>
      </c>
      <c r="N124" s="328">
        <v>252.95</v>
      </c>
      <c r="O124" s="339">
        <v>593.04</v>
      </c>
      <c r="P124" s="339">
        <v>425</v>
      </c>
      <c r="Q124" s="339">
        <v>73.040000000000006</v>
      </c>
      <c r="R124" s="339">
        <v>95</v>
      </c>
      <c r="S124" s="339">
        <v>18.27</v>
      </c>
    </row>
    <row r="125" spans="1:19">
      <c r="A125" s="329" t="s">
        <v>277</v>
      </c>
      <c r="B125" s="329" t="s">
        <v>279</v>
      </c>
      <c r="C125" s="329">
        <v>1416</v>
      </c>
      <c r="D125" s="329">
        <v>656</v>
      </c>
      <c r="E125" s="329">
        <v>760</v>
      </c>
      <c r="F125" s="329">
        <v>0.6</v>
      </c>
      <c r="G125" s="329">
        <v>0.4</v>
      </c>
      <c r="H125" s="329">
        <v>0</v>
      </c>
      <c r="I125" s="329">
        <v>1</v>
      </c>
      <c r="J125" s="329">
        <v>0</v>
      </c>
      <c r="K125" s="329">
        <v>264.91000000000003</v>
      </c>
      <c r="L125" s="329">
        <v>155.79</v>
      </c>
      <c r="M125" s="329">
        <v>0</v>
      </c>
      <c r="N125" s="329">
        <v>109.12</v>
      </c>
      <c r="O125" s="339">
        <v>160.79</v>
      </c>
      <c r="P125" s="340">
        <v>136</v>
      </c>
      <c r="Q125" s="340">
        <v>19.79</v>
      </c>
      <c r="R125" s="339">
        <v>5</v>
      </c>
      <c r="S125" s="339">
        <v>-5</v>
      </c>
    </row>
    <row r="126" spans="1:19">
      <c r="A126" s="329" t="s">
        <v>277</v>
      </c>
      <c r="B126" s="329" t="s">
        <v>280</v>
      </c>
      <c r="C126" s="329">
        <v>1509</v>
      </c>
      <c r="D126" s="329">
        <v>699</v>
      </c>
      <c r="E126" s="329">
        <v>810</v>
      </c>
      <c r="F126" s="329">
        <v>0.6</v>
      </c>
      <c r="G126" s="329">
        <v>0.4</v>
      </c>
      <c r="H126" s="329">
        <v>0.4</v>
      </c>
      <c r="I126" s="329">
        <v>0.6</v>
      </c>
      <c r="J126" s="329">
        <v>0</v>
      </c>
      <c r="K126" s="329">
        <v>290.72000000000003</v>
      </c>
      <c r="L126" s="329">
        <v>166.01</v>
      </c>
      <c r="M126" s="329">
        <v>54.94</v>
      </c>
      <c r="N126" s="329">
        <v>69.77</v>
      </c>
      <c r="O126" s="339">
        <v>209.01</v>
      </c>
      <c r="P126" s="340">
        <v>139</v>
      </c>
      <c r="Q126" s="340">
        <v>27.01</v>
      </c>
      <c r="R126" s="339">
        <v>43</v>
      </c>
      <c r="S126" s="339">
        <v>11.94</v>
      </c>
    </row>
    <row r="127" spans="1:19">
      <c r="A127" s="329" t="s">
        <v>277</v>
      </c>
      <c r="B127" s="329" t="s">
        <v>281</v>
      </c>
      <c r="C127" s="329">
        <v>1602</v>
      </c>
      <c r="D127" s="329">
        <v>742</v>
      </c>
      <c r="E127" s="329">
        <v>860</v>
      </c>
      <c r="F127" s="329">
        <v>0.6</v>
      </c>
      <c r="G127" s="329">
        <v>0.4</v>
      </c>
      <c r="H127" s="329">
        <v>0.4</v>
      </c>
      <c r="I127" s="329">
        <v>0.6</v>
      </c>
      <c r="J127" s="329">
        <v>0</v>
      </c>
      <c r="K127" s="329">
        <v>308.63</v>
      </c>
      <c r="L127" s="329">
        <v>176.24</v>
      </c>
      <c r="M127" s="329">
        <v>58.33</v>
      </c>
      <c r="N127" s="329">
        <v>74.06</v>
      </c>
      <c r="O127" s="339">
        <v>223.24</v>
      </c>
      <c r="P127" s="340">
        <v>150</v>
      </c>
      <c r="Q127" s="340">
        <v>26.24</v>
      </c>
      <c r="R127" s="339">
        <v>47</v>
      </c>
      <c r="S127" s="339">
        <v>11.33</v>
      </c>
    </row>
    <row r="128" spans="1:19">
      <c r="A128" s="329" t="s">
        <v>277</v>
      </c>
      <c r="B128" s="332" t="s">
        <v>282</v>
      </c>
      <c r="C128" s="329">
        <v>832</v>
      </c>
      <c r="D128" s="329">
        <v>386</v>
      </c>
      <c r="E128" s="329">
        <v>446</v>
      </c>
      <c r="F128" s="329">
        <v>0.6</v>
      </c>
      <c r="G128" s="329">
        <v>0.4</v>
      </c>
      <c r="H128" s="329">
        <v>0.7</v>
      </c>
      <c r="I128" s="329">
        <v>0</v>
      </c>
      <c r="J128" s="329">
        <v>0.3</v>
      </c>
      <c r="K128" s="329">
        <v>163.9</v>
      </c>
      <c r="L128" s="329">
        <v>91.6</v>
      </c>
      <c r="M128" s="329">
        <v>53.05</v>
      </c>
      <c r="N128" s="329">
        <v>19.25</v>
      </c>
      <c r="O128" s="339">
        <v>133.6</v>
      </c>
      <c r="P128" s="340">
        <v>80</v>
      </c>
      <c r="Q128" s="340">
        <v>11.6</v>
      </c>
      <c r="R128" s="339">
        <v>42</v>
      </c>
      <c r="S128" s="339">
        <v>11.05</v>
      </c>
    </row>
    <row r="129" spans="1:19">
      <c r="A129" s="329" t="s">
        <v>277</v>
      </c>
      <c r="B129" s="332" t="s">
        <v>283</v>
      </c>
      <c r="C129" s="329">
        <v>3123</v>
      </c>
      <c r="D129" s="329">
        <v>1447</v>
      </c>
      <c r="E129" s="329">
        <v>1676</v>
      </c>
      <c r="F129" s="329">
        <v>0.6</v>
      </c>
      <c r="G129" s="329">
        <v>0.4</v>
      </c>
      <c r="H129" s="329">
        <v>0.7</v>
      </c>
      <c r="I129" s="329">
        <v>0</v>
      </c>
      <c r="J129" s="329">
        <v>0.3</v>
      </c>
      <c r="K129" s="329">
        <v>614.82000000000005</v>
      </c>
      <c r="L129" s="329">
        <v>343.62</v>
      </c>
      <c r="M129" s="329">
        <v>199</v>
      </c>
      <c r="N129" s="329">
        <v>72.2</v>
      </c>
      <c r="O129" s="339">
        <v>493.62</v>
      </c>
      <c r="P129" s="340">
        <v>289</v>
      </c>
      <c r="Q129" s="340">
        <v>54.62</v>
      </c>
      <c r="R129" s="339">
        <v>150</v>
      </c>
      <c r="S129" s="339">
        <v>49</v>
      </c>
    </row>
    <row r="130" spans="1:19">
      <c r="A130" s="329" t="s">
        <v>277</v>
      </c>
      <c r="B130" s="332" t="s">
        <v>284</v>
      </c>
      <c r="C130" s="329">
        <v>2216</v>
      </c>
      <c r="D130" s="329">
        <v>1027</v>
      </c>
      <c r="E130" s="329">
        <v>1189</v>
      </c>
      <c r="F130" s="329">
        <v>0.8</v>
      </c>
      <c r="G130" s="329">
        <v>0.2</v>
      </c>
      <c r="H130" s="329">
        <v>0.7</v>
      </c>
      <c r="I130" s="329">
        <v>0</v>
      </c>
      <c r="J130" s="329">
        <v>0.3</v>
      </c>
      <c r="K130" s="329">
        <v>421.37</v>
      </c>
      <c r="L130" s="329">
        <v>325.14</v>
      </c>
      <c r="M130" s="329">
        <v>70.61</v>
      </c>
      <c r="N130" s="329">
        <v>25.62</v>
      </c>
      <c r="O130" s="339">
        <v>382.14</v>
      </c>
      <c r="P130" s="340">
        <v>265</v>
      </c>
      <c r="Q130" s="340">
        <v>60.14</v>
      </c>
      <c r="R130" s="339">
        <v>57</v>
      </c>
      <c r="S130" s="339">
        <v>13.61</v>
      </c>
    </row>
    <row r="131" spans="1:19">
      <c r="A131" s="329" t="s">
        <v>277</v>
      </c>
      <c r="B131" s="332" t="s">
        <v>285</v>
      </c>
      <c r="C131" s="329">
        <v>4631</v>
      </c>
      <c r="D131" s="329">
        <v>2146</v>
      </c>
      <c r="E131" s="329">
        <v>2485</v>
      </c>
      <c r="F131" s="329">
        <v>0.6</v>
      </c>
      <c r="G131" s="329">
        <v>0.4</v>
      </c>
      <c r="H131" s="329">
        <v>0.8</v>
      </c>
      <c r="I131" s="329">
        <v>0</v>
      </c>
      <c r="J131" s="329">
        <v>0.2</v>
      </c>
      <c r="K131" s="329">
        <v>918.22</v>
      </c>
      <c r="L131" s="329">
        <v>509.58</v>
      </c>
      <c r="M131" s="329">
        <v>337.26</v>
      </c>
      <c r="N131" s="329">
        <v>71.38</v>
      </c>
      <c r="O131" s="339">
        <v>777.58</v>
      </c>
      <c r="P131" s="340">
        <v>455</v>
      </c>
      <c r="Q131" s="340">
        <v>54.58</v>
      </c>
      <c r="R131" s="339">
        <v>268</v>
      </c>
      <c r="S131" s="339">
        <v>69.260000000000005</v>
      </c>
    </row>
    <row r="132" spans="1:19">
      <c r="A132" s="329" t="s">
        <v>277</v>
      </c>
      <c r="B132" s="332" t="s">
        <v>286</v>
      </c>
      <c r="C132" s="329">
        <v>1515</v>
      </c>
      <c r="D132" s="329">
        <v>702</v>
      </c>
      <c r="E132" s="329">
        <v>813</v>
      </c>
      <c r="F132" s="329">
        <v>0.6</v>
      </c>
      <c r="G132" s="329">
        <v>0.4</v>
      </c>
      <c r="H132" s="329">
        <v>0.7</v>
      </c>
      <c r="I132" s="329">
        <v>0</v>
      </c>
      <c r="J132" s="329">
        <v>0.3</v>
      </c>
      <c r="K132" s="329">
        <v>298.27</v>
      </c>
      <c r="L132" s="329">
        <v>166.7</v>
      </c>
      <c r="M132" s="329">
        <v>96.54</v>
      </c>
      <c r="N132" s="329">
        <v>35.03</v>
      </c>
      <c r="O132" s="339">
        <v>237.7</v>
      </c>
      <c r="P132" s="340">
        <v>138</v>
      </c>
      <c r="Q132" s="340">
        <v>28.7</v>
      </c>
      <c r="R132" s="339">
        <v>71</v>
      </c>
      <c r="S132" s="339">
        <v>25.54</v>
      </c>
    </row>
    <row r="133" spans="1:19">
      <c r="A133" s="329" t="s">
        <v>277</v>
      </c>
      <c r="B133" s="332" t="s">
        <v>287</v>
      </c>
      <c r="C133" s="329">
        <v>1599</v>
      </c>
      <c r="D133" s="329">
        <v>741</v>
      </c>
      <c r="E133" s="329">
        <v>858</v>
      </c>
      <c r="F133" s="329">
        <v>0.6</v>
      </c>
      <c r="G133" s="329">
        <v>0.4</v>
      </c>
      <c r="H133" s="329">
        <v>0.7</v>
      </c>
      <c r="I133" s="329">
        <v>0</v>
      </c>
      <c r="J133" s="329">
        <v>0.3</v>
      </c>
      <c r="K133" s="329">
        <v>314.82</v>
      </c>
      <c r="L133" s="329">
        <v>175.95</v>
      </c>
      <c r="M133" s="329">
        <v>101.9</v>
      </c>
      <c r="N133" s="329">
        <v>36.97</v>
      </c>
      <c r="O133" s="339">
        <v>256.95</v>
      </c>
      <c r="P133" s="340">
        <v>156</v>
      </c>
      <c r="Q133" s="340">
        <v>19.95</v>
      </c>
      <c r="R133" s="339">
        <v>81</v>
      </c>
      <c r="S133" s="339">
        <v>20.9</v>
      </c>
    </row>
    <row r="134" spans="1:19">
      <c r="A134" s="329" t="s">
        <v>277</v>
      </c>
      <c r="B134" s="332" t="s">
        <v>288</v>
      </c>
      <c r="C134" s="329">
        <v>3356</v>
      </c>
      <c r="D134" s="329">
        <v>1599</v>
      </c>
      <c r="E134" s="329">
        <v>1757</v>
      </c>
      <c r="F134" s="329">
        <v>0.8</v>
      </c>
      <c r="G134" s="329">
        <v>0.2</v>
      </c>
      <c r="H134" s="329">
        <v>0.8</v>
      </c>
      <c r="I134" s="329">
        <v>0</v>
      </c>
      <c r="J134" s="329">
        <v>0.2</v>
      </c>
      <c r="K134" s="329">
        <v>649.13</v>
      </c>
      <c r="L134" s="329">
        <v>499.05</v>
      </c>
      <c r="M134" s="329">
        <v>123.86</v>
      </c>
      <c r="N134" s="329">
        <v>26.22</v>
      </c>
      <c r="O134" s="339">
        <v>602.04999999999995</v>
      </c>
      <c r="P134" s="340">
        <v>426</v>
      </c>
      <c r="Q134" s="340">
        <v>73.05</v>
      </c>
      <c r="R134" s="339">
        <v>103</v>
      </c>
      <c r="S134" s="339">
        <v>20.86</v>
      </c>
    </row>
    <row r="135" spans="1:19">
      <c r="A135" s="329" t="s">
        <v>277</v>
      </c>
      <c r="B135" s="332" t="s">
        <v>289</v>
      </c>
      <c r="C135" s="329">
        <v>1045</v>
      </c>
      <c r="D135" s="329">
        <v>930</v>
      </c>
      <c r="E135" s="329">
        <v>115</v>
      </c>
      <c r="F135" s="329">
        <v>0.8</v>
      </c>
      <c r="G135" s="329">
        <v>0.2</v>
      </c>
      <c r="H135" s="329">
        <v>0.8</v>
      </c>
      <c r="I135" s="329">
        <v>0</v>
      </c>
      <c r="J135" s="329">
        <v>0.2</v>
      </c>
      <c r="K135" s="329">
        <v>287.72000000000003</v>
      </c>
      <c r="L135" s="329">
        <v>221.2</v>
      </c>
      <c r="M135" s="329">
        <v>54.9</v>
      </c>
      <c r="N135" s="329">
        <v>11.62</v>
      </c>
      <c r="O135" s="339">
        <v>269.2</v>
      </c>
      <c r="P135" s="340">
        <v>198</v>
      </c>
      <c r="Q135" s="340">
        <v>23.2</v>
      </c>
      <c r="R135" s="339">
        <v>48</v>
      </c>
      <c r="S135" s="339">
        <v>6.8999999999999799</v>
      </c>
    </row>
    <row r="136" spans="1:19">
      <c r="A136" s="329" t="s">
        <v>277</v>
      </c>
      <c r="B136" s="332" t="s">
        <v>290</v>
      </c>
      <c r="C136" s="329">
        <v>3050</v>
      </c>
      <c r="D136" s="329">
        <v>1573</v>
      </c>
      <c r="E136" s="329">
        <v>1477</v>
      </c>
      <c r="F136" s="329">
        <v>0.8</v>
      </c>
      <c r="G136" s="329">
        <v>0.2</v>
      </c>
      <c r="H136" s="329">
        <v>0.8</v>
      </c>
      <c r="I136" s="329">
        <v>0</v>
      </c>
      <c r="J136" s="329">
        <v>0.2</v>
      </c>
      <c r="K136" s="329">
        <v>613.66999999999996</v>
      </c>
      <c r="L136" s="329">
        <v>471.79</v>
      </c>
      <c r="M136" s="329">
        <v>117.1</v>
      </c>
      <c r="N136" s="329">
        <v>24.78</v>
      </c>
      <c r="O136" s="339">
        <v>574.79</v>
      </c>
      <c r="P136" s="340">
        <v>423</v>
      </c>
      <c r="Q136" s="340">
        <v>48.79</v>
      </c>
      <c r="R136" s="339">
        <v>103</v>
      </c>
      <c r="S136" s="339">
        <v>14.1</v>
      </c>
    </row>
    <row r="137" spans="1:19">
      <c r="A137" s="329"/>
      <c r="B137" s="329" t="s">
        <v>292</v>
      </c>
      <c r="C137" s="329">
        <v>25345</v>
      </c>
      <c r="D137" s="329">
        <v>12122</v>
      </c>
      <c r="E137" s="329">
        <v>13223</v>
      </c>
      <c r="F137" s="329"/>
      <c r="G137" s="329"/>
      <c r="H137" s="329"/>
      <c r="I137" s="329"/>
      <c r="J137" s="329"/>
      <c r="K137" s="329">
        <v>4950.13</v>
      </c>
      <c r="L137" s="329">
        <v>3440.85</v>
      </c>
      <c r="M137" s="329">
        <v>1078.95</v>
      </c>
      <c r="N137" s="328">
        <v>430.33</v>
      </c>
      <c r="O137" s="339">
        <v>4349.8500000000004</v>
      </c>
      <c r="P137" s="339">
        <v>2992</v>
      </c>
      <c r="Q137" s="339">
        <v>448.85</v>
      </c>
      <c r="R137" s="339">
        <v>909</v>
      </c>
      <c r="S137" s="339">
        <v>169.95</v>
      </c>
    </row>
    <row r="138" spans="1:19" ht="27">
      <c r="A138" s="329"/>
      <c r="B138" s="329" t="s">
        <v>358</v>
      </c>
      <c r="C138" s="329">
        <v>3276</v>
      </c>
      <c r="D138" s="329">
        <v>1519</v>
      </c>
      <c r="E138" s="329">
        <v>1757</v>
      </c>
      <c r="F138" s="329"/>
      <c r="G138" s="329"/>
      <c r="H138" s="329"/>
      <c r="I138" s="329"/>
      <c r="J138" s="329"/>
      <c r="K138" s="329">
        <v>622.28</v>
      </c>
      <c r="L138" s="329">
        <v>360.58</v>
      </c>
      <c r="M138" s="329">
        <v>59.62</v>
      </c>
      <c r="N138" s="328">
        <v>202.08</v>
      </c>
      <c r="O138" s="339">
        <v>433.58</v>
      </c>
      <c r="P138" s="339">
        <v>326</v>
      </c>
      <c r="Q138" s="339">
        <v>34.58</v>
      </c>
      <c r="R138" s="339">
        <v>73</v>
      </c>
      <c r="S138" s="339">
        <v>-13.38</v>
      </c>
    </row>
    <row r="139" spans="1:19">
      <c r="A139" s="329" t="s">
        <v>291</v>
      </c>
      <c r="B139" s="329" t="s">
        <v>293</v>
      </c>
      <c r="C139" s="329">
        <v>1437</v>
      </c>
      <c r="D139" s="329">
        <v>666</v>
      </c>
      <c r="E139" s="329">
        <v>771</v>
      </c>
      <c r="F139" s="329">
        <v>0.6</v>
      </c>
      <c r="G139" s="329">
        <v>0.4</v>
      </c>
      <c r="H139" s="329">
        <v>0</v>
      </c>
      <c r="I139" s="329">
        <v>1</v>
      </c>
      <c r="J139" s="329">
        <v>0</v>
      </c>
      <c r="K139" s="329">
        <v>268.89</v>
      </c>
      <c r="L139" s="329">
        <v>158.13</v>
      </c>
      <c r="M139" s="329">
        <v>0</v>
      </c>
      <c r="N139" s="329">
        <v>110.76</v>
      </c>
      <c r="O139" s="339">
        <v>181.13</v>
      </c>
      <c r="P139" s="340">
        <v>148</v>
      </c>
      <c r="Q139" s="340">
        <v>10.130000000000001</v>
      </c>
      <c r="R139" s="339">
        <v>23</v>
      </c>
      <c r="S139" s="339">
        <v>-23</v>
      </c>
    </row>
    <row r="140" spans="1:19">
      <c r="A140" s="329" t="s">
        <v>291</v>
      </c>
      <c r="B140" s="329" t="s">
        <v>295</v>
      </c>
      <c r="C140" s="329">
        <v>1637</v>
      </c>
      <c r="D140" s="329">
        <v>759</v>
      </c>
      <c r="E140" s="329">
        <v>878</v>
      </c>
      <c r="F140" s="329">
        <v>0.6</v>
      </c>
      <c r="G140" s="329">
        <v>0.4</v>
      </c>
      <c r="H140" s="329">
        <v>0.4</v>
      </c>
      <c r="I140" s="329">
        <v>0.6</v>
      </c>
      <c r="J140" s="329">
        <v>0</v>
      </c>
      <c r="K140" s="329">
        <v>315.52</v>
      </c>
      <c r="L140" s="329">
        <v>180.18</v>
      </c>
      <c r="M140" s="329">
        <v>59.62</v>
      </c>
      <c r="N140" s="329">
        <v>75.72</v>
      </c>
      <c r="O140" s="339">
        <v>229.18</v>
      </c>
      <c r="P140" s="340">
        <v>158</v>
      </c>
      <c r="Q140" s="340">
        <v>22.18</v>
      </c>
      <c r="R140" s="339">
        <v>49</v>
      </c>
      <c r="S140" s="339">
        <v>10.62</v>
      </c>
    </row>
    <row r="141" spans="1:19">
      <c r="A141" s="329" t="s">
        <v>291</v>
      </c>
      <c r="B141" s="330" t="s">
        <v>294</v>
      </c>
      <c r="C141" s="329">
        <v>202</v>
      </c>
      <c r="D141" s="329">
        <v>94</v>
      </c>
      <c r="E141" s="329">
        <v>108</v>
      </c>
      <c r="F141" s="329">
        <v>0.6</v>
      </c>
      <c r="G141" s="329">
        <v>0.4</v>
      </c>
      <c r="H141" s="329">
        <v>0</v>
      </c>
      <c r="I141" s="329">
        <v>1</v>
      </c>
      <c r="J141" s="329">
        <v>0</v>
      </c>
      <c r="K141" s="329">
        <v>37.869999999999997</v>
      </c>
      <c r="L141" s="329">
        <v>22.27</v>
      </c>
      <c r="M141" s="329">
        <v>0</v>
      </c>
      <c r="N141" s="329">
        <v>15.6</v>
      </c>
      <c r="O141" s="339">
        <v>23.27</v>
      </c>
      <c r="P141" s="340">
        <v>20</v>
      </c>
      <c r="Q141" s="340">
        <v>2.27</v>
      </c>
      <c r="R141" s="339">
        <v>1</v>
      </c>
      <c r="S141" s="339">
        <v>-1</v>
      </c>
    </row>
    <row r="142" spans="1:19">
      <c r="A142" s="329" t="s">
        <v>291</v>
      </c>
      <c r="B142" s="332" t="s">
        <v>296</v>
      </c>
      <c r="C142" s="329">
        <v>5468</v>
      </c>
      <c r="D142" s="329">
        <v>2910</v>
      </c>
      <c r="E142" s="329">
        <v>2558</v>
      </c>
      <c r="F142" s="329">
        <v>0.6</v>
      </c>
      <c r="G142" s="329">
        <v>0.4</v>
      </c>
      <c r="H142" s="329">
        <v>0.8</v>
      </c>
      <c r="I142" s="329">
        <v>0</v>
      </c>
      <c r="J142" s="329">
        <v>0.2</v>
      </c>
      <c r="K142" s="329">
        <v>1161.5899999999999</v>
      </c>
      <c r="L142" s="329">
        <v>644.64</v>
      </c>
      <c r="M142" s="329">
        <v>426.65</v>
      </c>
      <c r="N142" s="329">
        <v>90.3</v>
      </c>
      <c r="O142" s="339">
        <v>981.64</v>
      </c>
      <c r="P142" s="340">
        <v>573</v>
      </c>
      <c r="Q142" s="340">
        <v>71.64</v>
      </c>
      <c r="R142" s="339">
        <v>337</v>
      </c>
      <c r="S142" s="339">
        <v>89.65</v>
      </c>
    </row>
    <row r="143" spans="1:19">
      <c r="A143" s="329" t="s">
        <v>291</v>
      </c>
      <c r="B143" s="332" t="s">
        <v>297</v>
      </c>
      <c r="C143" s="329">
        <v>2595</v>
      </c>
      <c r="D143" s="329">
        <v>1203</v>
      </c>
      <c r="E143" s="329">
        <v>1392</v>
      </c>
      <c r="F143" s="329">
        <v>0.8</v>
      </c>
      <c r="G143" s="329">
        <v>0.2</v>
      </c>
      <c r="H143" s="329">
        <v>0.7</v>
      </c>
      <c r="I143" s="329">
        <v>0</v>
      </c>
      <c r="J143" s="329">
        <v>0.3</v>
      </c>
      <c r="K143" s="329">
        <v>493.5</v>
      </c>
      <c r="L143" s="329">
        <v>380.8</v>
      </c>
      <c r="M143" s="329">
        <v>82.69</v>
      </c>
      <c r="N143" s="329">
        <v>30.01</v>
      </c>
      <c r="O143" s="339">
        <v>453.8</v>
      </c>
      <c r="P143" s="340">
        <v>338</v>
      </c>
      <c r="Q143" s="340">
        <v>42.8</v>
      </c>
      <c r="R143" s="339">
        <v>73</v>
      </c>
      <c r="S143" s="339">
        <v>9.69</v>
      </c>
    </row>
    <row r="144" spans="1:19">
      <c r="A144" s="329" t="s">
        <v>291</v>
      </c>
      <c r="B144" s="332" t="s">
        <v>298</v>
      </c>
      <c r="C144" s="329">
        <v>5659</v>
      </c>
      <c r="D144" s="329">
        <v>2622</v>
      </c>
      <c r="E144" s="329">
        <v>3037</v>
      </c>
      <c r="F144" s="329">
        <v>0.8</v>
      </c>
      <c r="G144" s="329">
        <v>0.2</v>
      </c>
      <c r="H144" s="329">
        <v>0.8</v>
      </c>
      <c r="I144" s="329">
        <v>0</v>
      </c>
      <c r="J144" s="329">
        <v>0.2</v>
      </c>
      <c r="K144" s="329">
        <v>1079.8599999999999</v>
      </c>
      <c r="L144" s="329">
        <v>830.2</v>
      </c>
      <c r="M144" s="329">
        <v>206.05</v>
      </c>
      <c r="N144" s="329">
        <v>43.61</v>
      </c>
      <c r="O144" s="339">
        <v>1004.2</v>
      </c>
      <c r="P144" s="340">
        <v>718</v>
      </c>
      <c r="Q144" s="340">
        <v>112.2</v>
      </c>
      <c r="R144" s="339">
        <v>174</v>
      </c>
      <c r="S144" s="339">
        <v>32.049999999999997</v>
      </c>
    </row>
    <row r="145" spans="1:19">
      <c r="A145" s="329" t="s">
        <v>291</v>
      </c>
      <c r="B145" s="332" t="s">
        <v>299</v>
      </c>
      <c r="C145" s="329">
        <v>8347</v>
      </c>
      <c r="D145" s="329">
        <v>3868</v>
      </c>
      <c r="E145" s="329">
        <v>4479</v>
      </c>
      <c r="F145" s="329">
        <v>0.8</v>
      </c>
      <c r="G145" s="329">
        <v>0.2</v>
      </c>
      <c r="H145" s="329">
        <v>0.8</v>
      </c>
      <c r="I145" s="329">
        <v>0</v>
      </c>
      <c r="J145" s="329">
        <v>0.2</v>
      </c>
      <c r="K145" s="329">
        <v>1592.9</v>
      </c>
      <c r="L145" s="329">
        <v>1224.6300000000001</v>
      </c>
      <c r="M145" s="329">
        <v>303.94</v>
      </c>
      <c r="N145" s="329">
        <v>64.33</v>
      </c>
      <c r="O145" s="339">
        <v>1476.63</v>
      </c>
      <c r="P145" s="340">
        <v>1037</v>
      </c>
      <c r="Q145" s="340">
        <v>187.63</v>
      </c>
      <c r="R145" s="339">
        <v>252</v>
      </c>
      <c r="S145" s="339">
        <v>51.940000000000097</v>
      </c>
    </row>
    <row r="146" spans="1:19">
      <c r="A146" s="329"/>
      <c r="B146" s="329" t="s">
        <v>301</v>
      </c>
      <c r="C146" s="329">
        <v>27536</v>
      </c>
      <c r="D146" s="329">
        <v>14005</v>
      </c>
      <c r="E146" s="329">
        <v>13531</v>
      </c>
      <c r="F146" s="329"/>
      <c r="G146" s="329"/>
      <c r="H146" s="329"/>
      <c r="I146" s="329"/>
      <c r="J146" s="329"/>
      <c r="K146" s="329">
        <v>5563.79</v>
      </c>
      <c r="L146" s="329">
        <v>3650.61</v>
      </c>
      <c r="M146" s="329">
        <v>1265.21</v>
      </c>
      <c r="N146" s="328">
        <v>647.97</v>
      </c>
      <c r="O146" s="339">
        <v>4700.6099999999997</v>
      </c>
      <c r="P146" s="339">
        <v>3230</v>
      </c>
      <c r="Q146" s="339">
        <v>420.61</v>
      </c>
      <c r="R146" s="339">
        <v>1050</v>
      </c>
      <c r="S146" s="339">
        <v>215.21</v>
      </c>
    </row>
    <row r="147" spans="1:19" ht="27">
      <c r="A147" s="329"/>
      <c r="B147" s="329" t="s">
        <v>359</v>
      </c>
      <c r="C147" s="329">
        <v>6142</v>
      </c>
      <c r="D147" s="329">
        <v>2846</v>
      </c>
      <c r="E147" s="329">
        <v>3296</v>
      </c>
      <c r="F147" s="329"/>
      <c r="G147" s="329"/>
      <c r="H147" s="329"/>
      <c r="I147" s="329"/>
      <c r="J147" s="329"/>
      <c r="K147" s="329">
        <v>1162.68</v>
      </c>
      <c r="L147" s="329">
        <v>675.82</v>
      </c>
      <c r="M147" s="329">
        <v>88.04</v>
      </c>
      <c r="N147" s="328">
        <v>398.82</v>
      </c>
      <c r="O147" s="339">
        <v>771.82</v>
      </c>
      <c r="P147" s="339">
        <v>609</v>
      </c>
      <c r="Q147" s="339">
        <v>66.819999999999993</v>
      </c>
      <c r="R147" s="339">
        <v>96</v>
      </c>
      <c r="S147" s="339">
        <v>-7.9600000000000399</v>
      </c>
    </row>
    <row r="148" spans="1:19">
      <c r="A148" s="329" t="s">
        <v>300</v>
      </c>
      <c r="B148" s="329" t="s">
        <v>302</v>
      </c>
      <c r="C148" s="329">
        <v>4530</v>
      </c>
      <c r="D148" s="329">
        <v>2099</v>
      </c>
      <c r="E148" s="329">
        <v>2431</v>
      </c>
      <c r="F148" s="329">
        <v>0.6</v>
      </c>
      <c r="G148" s="329">
        <v>0.4</v>
      </c>
      <c r="H148" s="329">
        <v>0</v>
      </c>
      <c r="I148" s="329">
        <v>1</v>
      </c>
      <c r="J148" s="329">
        <v>0</v>
      </c>
      <c r="K148" s="329">
        <v>847.56</v>
      </c>
      <c r="L148" s="329">
        <v>498.44</v>
      </c>
      <c r="M148" s="329">
        <v>0</v>
      </c>
      <c r="N148" s="329">
        <v>349.12</v>
      </c>
      <c r="O148" s="339">
        <v>513.44000000000005</v>
      </c>
      <c r="P148" s="340">
        <v>430</v>
      </c>
      <c r="Q148" s="340">
        <v>68.44</v>
      </c>
      <c r="R148" s="339">
        <v>15</v>
      </c>
      <c r="S148" s="339">
        <v>-15.000000000000099</v>
      </c>
    </row>
    <row r="149" spans="1:19">
      <c r="A149" s="329" t="s">
        <v>300</v>
      </c>
      <c r="B149" s="329" t="s">
        <v>303</v>
      </c>
      <c r="C149" s="329">
        <v>1612</v>
      </c>
      <c r="D149" s="329">
        <v>747</v>
      </c>
      <c r="E149" s="329">
        <v>865</v>
      </c>
      <c r="F149" s="329">
        <v>0.6</v>
      </c>
      <c r="G149" s="329">
        <v>0.4</v>
      </c>
      <c r="H149" s="329">
        <v>0.6</v>
      </c>
      <c r="I149" s="329">
        <v>0.4</v>
      </c>
      <c r="J149" s="329">
        <v>0</v>
      </c>
      <c r="K149" s="329">
        <v>315.12</v>
      </c>
      <c r="L149" s="329">
        <v>177.38</v>
      </c>
      <c r="M149" s="329">
        <v>88.04</v>
      </c>
      <c r="N149" s="329">
        <v>49.7</v>
      </c>
      <c r="O149" s="339">
        <v>258.38</v>
      </c>
      <c r="P149" s="340">
        <v>179</v>
      </c>
      <c r="Q149" s="340">
        <v>-1.62</v>
      </c>
      <c r="R149" s="339">
        <v>81</v>
      </c>
      <c r="S149" s="339">
        <v>7.0400000000000196</v>
      </c>
    </row>
    <row r="150" spans="1:19">
      <c r="A150" s="329" t="s">
        <v>300</v>
      </c>
      <c r="B150" s="332" t="s">
        <v>304</v>
      </c>
      <c r="C150" s="329">
        <v>2725</v>
      </c>
      <c r="D150" s="329">
        <v>1618</v>
      </c>
      <c r="E150" s="329">
        <v>1107</v>
      </c>
      <c r="F150" s="329">
        <v>0.8</v>
      </c>
      <c r="G150" s="329">
        <v>0.2</v>
      </c>
      <c r="H150" s="329">
        <v>0.8</v>
      </c>
      <c r="I150" s="329">
        <v>0</v>
      </c>
      <c r="J150" s="329">
        <v>0.2</v>
      </c>
      <c r="K150" s="329">
        <v>590.4</v>
      </c>
      <c r="L150" s="329">
        <v>453.9</v>
      </c>
      <c r="M150" s="329">
        <v>112.66</v>
      </c>
      <c r="N150" s="329">
        <v>23.84</v>
      </c>
      <c r="O150" s="339">
        <v>547.9</v>
      </c>
      <c r="P150" s="340">
        <v>388</v>
      </c>
      <c r="Q150" s="340">
        <v>65.900000000000006</v>
      </c>
      <c r="R150" s="339">
        <v>94</v>
      </c>
      <c r="S150" s="339">
        <v>18.66</v>
      </c>
    </row>
    <row r="151" spans="1:19">
      <c r="A151" s="329" t="s">
        <v>300</v>
      </c>
      <c r="B151" s="332" t="s">
        <v>305</v>
      </c>
      <c r="C151" s="329">
        <v>2146</v>
      </c>
      <c r="D151" s="329">
        <v>994</v>
      </c>
      <c r="E151" s="329">
        <v>1152</v>
      </c>
      <c r="F151" s="329">
        <v>0.6</v>
      </c>
      <c r="G151" s="329">
        <v>0.4</v>
      </c>
      <c r="H151" s="329">
        <v>0.8</v>
      </c>
      <c r="I151" s="329">
        <v>0</v>
      </c>
      <c r="J151" s="329">
        <v>0.2</v>
      </c>
      <c r="K151" s="329">
        <v>425.4</v>
      </c>
      <c r="L151" s="329">
        <v>236.08</v>
      </c>
      <c r="M151" s="329">
        <v>156.25</v>
      </c>
      <c r="N151" s="329">
        <v>33.07</v>
      </c>
      <c r="O151" s="339">
        <v>360.08</v>
      </c>
      <c r="P151" s="340">
        <v>210</v>
      </c>
      <c r="Q151" s="340">
        <v>26.08</v>
      </c>
      <c r="R151" s="339">
        <v>124</v>
      </c>
      <c r="S151" s="339">
        <v>32.25</v>
      </c>
    </row>
    <row r="152" spans="1:19">
      <c r="A152" s="329" t="s">
        <v>300</v>
      </c>
      <c r="B152" s="332" t="s">
        <v>306</v>
      </c>
      <c r="C152" s="329">
        <v>4300</v>
      </c>
      <c r="D152" s="329">
        <v>1993</v>
      </c>
      <c r="E152" s="329">
        <v>2307</v>
      </c>
      <c r="F152" s="329">
        <v>0.6</v>
      </c>
      <c r="G152" s="329">
        <v>0.4</v>
      </c>
      <c r="H152" s="329">
        <v>0.8</v>
      </c>
      <c r="I152" s="329">
        <v>0</v>
      </c>
      <c r="J152" s="329">
        <v>0.2</v>
      </c>
      <c r="K152" s="329">
        <v>852.67</v>
      </c>
      <c r="L152" s="329">
        <v>473.2</v>
      </c>
      <c r="M152" s="329">
        <v>313.18</v>
      </c>
      <c r="N152" s="329">
        <v>66.290000000000006</v>
      </c>
      <c r="O152" s="339">
        <v>709.2</v>
      </c>
      <c r="P152" s="340">
        <v>402</v>
      </c>
      <c r="Q152" s="340">
        <v>71.2</v>
      </c>
      <c r="R152" s="339">
        <v>236</v>
      </c>
      <c r="S152" s="339">
        <v>77.179999999999893</v>
      </c>
    </row>
    <row r="153" spans="1:19">
      <c r="A153" s="329" t="s">
        <v>300</v>
      </c>
      <c r="B153" s="332" t="s">
        <v>307</v>
      </c>
      <c r="C153" s="329">
        <v>1882</v>
      </c>
      <c r="D153" s="329">
        <v>1087</v>
      </c>
      <c r="E153" s="329">
        <v>795</v>
      </c>
      <c r="F153" s="329">
        <v>0.8</v>
      </c>
      <c r="G153" s="329">
        <v>0.2</v>
      </c>
      <c r="H153" s="329">
        <v>0.8</v>
      </c>
      <c r="I153" s="329">
        <v>0</v>
      </c>
      <c r="J153" s="329">
        <v>0.2</v>
      </c>
      <c r="K153" s="329">
        <v>401.72</v>
      </c>
      <c r="L153" s="329">
        <v>308.83999999999997</v>
      </c>
      <c r="M153" s="329">
        <v>76.66</v>
      </c>
      <c r="N153" s="329">
        <v>16.22</v>
      </c>
      <c r="O153" s="339">
        <v>378.84</v>
      </c>
      <c r="P153" s="340">
        <v>287</v>
      </c>
      <c r="Q153" s="340">
        <v>21.84</v>
      </c>
      <c r="R153" s="339">
        <v>70</v>
      </c>
      <c r="S153" s="339">
        <v>6.6600000000000303</v>
      </c>
    </row>
    <row r="154" spans="1:19">
      <c r="A154" s="329" t="s">
        <v>300</v>
      </c>
      <c r="B154" s="332" t="s">
        <v>308</v>
      </c>
      <c r="C154" s="329">
        <v>1593</v>
      </c>
      <c r="D154" s="329">
        <v>838</v>
      </c>
      <c r="E154" s="329">
        <v>755</v>
      </c>
      <c r="F154" s="329">
        <v>0.8</v>
      </c>
      <c r="G154" s="329">
        <v>0.2</v>
      </c>
      <c r="H154" s="329">
        <v>0.8</v>
      </c>
      <c r="I154" s="329">
        <v>0</v>
      </c>
      <c r="J154" s="329">
        <v>0.2</v>
      </c>
      <c r="K154" s="329">
        <v>323.77</v>
      </c>
      <c r="L154" s="329">
        <v>248.92</v>
      </c>
      <c r="M154" s="329">
        <v>61.77</v>
      </c>
      <c r="N154" s="329">
        <v>13.08</v>
      </c>
      <c r="O154" s="339">
        <v>301.92</v>
      </c>
      <c r="P154" s="340">
        <v>218</v>
      </c>
      <c r="Q154" s="340">
        <v>30.92</v>
      </c>
      <c r="R154" s="339">
        <v>53</v>
      </c>
      <c r="S154" s="339">
        <v>8.7700000000000404</v>
      </c>
    </row>
    <row r="155" spans="1:19">
      <c r="A155" s="329" t="s">
        <v>300</v>
      </c>
      <c r="B155" s="332" t="s">
        <v>309</v>
      </c>
      <c r="C155" s="329">
        <v>1482</v>
      </c>
      <c r="D155" s="329">
        <v>687</v>
      </c>
      <c r="E155" s="329">
        <v>795</v>
      </c>
      <c r="F155" s="329">
        <v>0.8</v>
      </c>
      <c r="G155" s="329">
        <v>0.2</v>
      </c>
      <c r="H155" s="329">
        <v>0.8</v>
      </c>
      <c r="I155" s="329">
        <v>0</v>
      </c>
      <c r="J155" s="329">
        <v>0.2</v>
      </c>
      <c r="K155" s="329">
        <v>282.87</v>
      </c>
      <c r="L155" s="329">
        <v>217.47</v>
      </c>
      <c r="M155" s="329">
        <v>53.98</v>
      </c>
      <c r="N155" s="329">
        <v>11.42</v>
      </c>
      <c r="O155" s="339">
        <v>262.47000000000003</v>
      </c>
      <c r="P155" s="340">
        <v>187</v>
      </c>
      <c r="Q155" s="340">
        <v>30.47</v>
      </c>
      <c r="R155" s="339">
        <v>45</v>
      </c>
      <c r="S155" s="339">
        <v>8.9799999999999596</v>
      </c>
    </row>
    <row r="156" spans="1:19">
      <c r="A156" s="329" t="s">
        <v>300</v>
      </c>
      <c r="B156" s="332" t="s">
        <v>310</v>
      </c>
      <c r="C156" s="329">
        <v>1204</v>
      </c>
      <c r="D156" s="329">
        <v>558</v>
      </c>
      <c r="E156" s="329">
        <v>646</v>
      </c>
      <c r="F156" s="329">
        <v>0.6</v>
      </c>
      <c r="G156" s="329">
        <v>0.4</v>
      </c>
      <c r="H156" s="329">
        <v>0.8</v>
      </c>
      <c r="I156" s="329">
        <v>0</v>
      </c>
      <c r="J156" s="329">
        <v>0.2</v>
      </c>
      <c r="K156" s="329">
        <v>238.74</v>
      </c>
      <c r="L156" s="329">
        <v>132.49</v>
      </c>
      <c r="M156" s="329">
        <v>87.69</v>
      </c>
      <c r="N156" s="329">
        <v>18.559999999999999</v>
      </c>
      <c r="O156" s="339">
        <v>200.49</v>
      </c>
      <c r="P156" s="340">
        <v>116</v>
      </c>
      <c r="Q156" s="340">
        <v>16.489999999999998</v>
      </c>
      <c r="R156" s="339">
        <v>68</v>
      </c>
      <c r="S156" s="339">
        <v>19.690000000000001</v>
      </c>
    </row>
    <row r="157" spans="1:19">
      <c r="A157" s="329" t="s">
        <v>300</v>
      </c>
      <c r="B157" s="332" t="s">
        <v>311</v>
      </c>
      <c r="C157" s="329">
        <v>1711</v>
      </c>
      <c r="D157" s="329">
        <v>793</v>
      </c>
      <c r="E157" s="329">
        <v>918</v>
      </c>
      <c r="F157" s="329">
        <v>0.6</v>
      </c>
      <c r="G157" s="329">
        <v>0.4</v>
      </c>
      <c r="H157" s="329">
        <v>0.8</v>
      </c>
      <c r="I157" s="329">
        <v>0</v>
      </c>
      <c r="J157" s="329">
        <v>0.2</v>
      </c>
      <c r="K157" s="329">
        <v>339.28</v>
      </c>
      <c r="L157" s="329">
        <v>188.29</v>
      </c>
      <c r="M157" s="329">
        <v>124.61</v>
      </c>
      <c r="N157" s="329">
        <v>26.38</v>
      </c>
      <c r="O157" s="339">
        <v>286.29000000000002</v>
      </c>
      <c r="P157" s="340">
        <v>166</v>
      </c>
      <c r="Q157" s="340">
        <v>22.29</v>
      </c>
      <c r="R157" s="339">
        <v>98</v>
      </c>
      <c r="S157" s="339">
        <v>26.61</v>
      </c>
    </row>
    <row r="158" spans="1:19">
      <c r="A158" s="329" t="s">
        <v>300</v>
      </c>
      <c r="B158" s="332" t="s">
        <v>312</v>
      </c>
      <c r="C158" s="329">
        <v>280</v>
      </c>
      <c r="D158" s="329">
        <v>130</v>
      </c>
      <c r="E158" s="329">
        <v>150</v>
      </c>
      <c r="F158" s="329">
        <v>0.6</v>
      </c>
      <c r="G158" s="329">
        <v>0.4</v>
      </c>
      <c r="H158" s="329">
        <v>0.8</v>
      </c>
      <c r="I158" s="329">
        <v>0</v>
      </c>
      <c r="J158" s="329">
        <v>0.2</v>
      </c>
      <c r="K158" s="329">
        <v>55.57</v>
      </c>
      <c r="L158" s="329">
        <v>30.84</v>
      </c>
      <c r="M158" s="329">
        <v>20.41</v>
      </c>
      <c r="N158" s="329">
        <v>4.32</v>
      </c>
      <c r="O158" s="339">
        <v>46.84</v>
      </c>
      <c r="P158" s="340">
        <v>28</v>
      </c>
      <c r="Q158" s="340">
        <v>2.84</v>
      </c>
      <c r="R158" s="339">
        <v>16</v>
      </c>
      <c r="S158" s="339">
        <v>4.41</v>
      </c>
    </row>
    <row r="159" spans="1:19">
      <c r="A159" s="329" t="s">
        <v>300</v>
      </c>
      <c r="B159" s="332" t="s">
        <v>313</v>
      </c>
      <c r="C159" s="329">
        <v>1631</v>
      </c>
      <c r="D159" s="329">
        <v>1041</v>
      </c>
      <c r="E159" s="329">
        <v>590</v>
      </c>
      <c r="F159" s="329">
        <v>0.8</v>
      </c>
      <c r="G159" s="329">
        <v>0.2</v>
      </c>
      <c r="H159" s="329">
        <v>0.8</v>
      </c>
      <c r="I159" s="329">
        <v>0</v>
      </c>
      <c r="J159" s="329">
        <v>0.2</v>
      </c>
      <c r="K159" s="329">
        <v>367.74</v>
      </c>
      <c r="L159" s="329">
        <v>282.72000000000003</v>
      </c>
      <c r="M159" s="329">
        <v>70.17</v>
      </c>
      <c r="N159" s="329">
        <v>14.85</v>
      </c>
      <c r="O159" s="339">
        <v>344.72</v>
      </c>
      <c r="P159" s="340">
        <v>255</v>
      </c>
      <c r="Q159" s="340">
        <v>27.72</v>
      </c>
      <c r="R159" s="339">
        <v>62</v>
      </c>
      <c r="S159" s="339">
        <v>8.1700000000000195</v>
      </c>
    </row>
    <row r="160" spans="1:19">
      <c r="A160" s="329" t="s">
        <v>300</v>
      </c>
      <c r="B160" s="332" t="s">
        <v>314</v>
      </c>
      <c r="C160" s="329">
        <v>1142</v>
      </c>
      <c r="D160" s="329">
        <v>591</v>
      </c>
      <c r="E160" s="329">
        <v>551</v>
      </c>
      <c r="F160" s="329">
        <v>0.8</v>
      </c>
      <c r="G160" s="329">
        <v>0.2</v>
      </c>
      <c r="H160" s="329">
        <v>0.8</v>
      </c>
      <c r="I160" s="329">
        <v>0</v>
      </c>
      <c r="J160" s="329">
        <v>0.2</v>
      </c>
      <c r="K160" s="329">
        <v>230.18</v>
      </c>
      <c r="L160" s="329">
        <v>176.96</v>
      </c>
      <c r="M160" s="329">
        <v>43.92</v>
      </c>
      <c r="N160" s="329">
        <v>9.3000000000000007</v>
      </c>
      <c r="O160" s="339">
        <v>215.96</v>
      </c>
      <c r="P160" s="340">
        <v>161</v>
      </c>
      <c r="Q160" s="340">
        <v>15.96</v>
      </c>
      <c r="R160" s="339">
        <v>39</v>
      </c>
      <c r="S160" s="339">
        <v>4.9199999999999902</v>
      </c>
    </row>
    <row r="161" spans="1:19">
      <c r="A161" s="329" t="s">
        <v>300</v>
      </c>
      <c r="B161" s="332" t="s">
        <v>315</v>
      </c>
      <c r="C161" s="329">
        <v>1298</v>
      </c>
      <c r="D161" s="329">
        <v>829</v>
      </c>
      <c r="E161" s="329">
        <v>469</v>
      </c>
      <c r="F161" s="329">
        <v>0.8</v>
      </c>
      <c r="G161" s="329">
        <v>0.2</v>
      </c>
      <c r="H161" s="329">
        <v>0.8</v>
      </c>
      <c r="I161" s="329">
        <v>0</v>
      </c>
      <c r="J161" s="329">
        <v>0.2</v>
      </c>
      <c r="K161" s="329">
        <v>292.77</v>
      </c>
      <c r="L161" s="329">
        <v>225.08</v>
      </c>
      <c r="M161" s="329">
        <v>55.87</v>
      </c>
      <c r="N161" s="329">
        <v>11.82</v>
      </c>
      <c r="O161" s="339">
        <v>274.08</v>
      </c>
      <c r="P161" s="340">
        <v>203</v>
      </c>
      <c r="Q161" s="340">
        <v>22.08</v>
      </c>
      <c r="R161" s="339">
        <v>49</v>
      </c>
      <c r="S161" s="339">
        <v>6.8699999999999504</v>
      </c>
    </row>
    <row r="162" spans="1:19" ht="27">
      <c r="A162" s="329"/>
      <c r="B162" s="406" t="s">
        <v>402</v>
      </c>
      <c r="C162" s="329">
        <v>16104</v>
      </c>
      <c r="D162" s="329">
        <v>12102</v>
      </c>
      <c r="E162" s="329">
        <v>4002</v>
      </c>
      <c r="F162" s="329">
        <v>7.2</v>
      </c>
      <c r="G162" s="329">
        <v>1.8</v>
      </c>
      <c r="H162" s="329">
        <v>6.4</v>
      </c>
      <c r="I162" s="329">
        <v>1</v>
      </c>
      <c r="J162" s="329">
        <v>1.6</v>
      </c>
      <c r="K162" s="329">
        <v>3980.22</v>
      </c>
      <c r="L162" s="329">
        <v>3069.21</v>
      </c>
      <c r="M162" s="329">
        <v>683.64</v>
      </c>
      <c r="N162" s="329">
        <v>227.37</v>
      </c>
      <c r="O162" s="339">
        <v>3679.21</v>
      </c>
      <c r="P162" s="339">
        <v>2765.8</v>
      </c>
      <c r="Q162" s="339">
        <v>303.41000000000003</v>
      </c>
      <c r="R162" s="339">
        <v>610</v>
      </c>
      <c r="S162" s="339">
        <v>73.639999999999901</v>
      </c>
    </row>
    <row r="163" spans="1:19" ht="27">
      <c r="A163" s="329" t="s">
        <v>316</v>
      </c>
      <c r="B163" s="329" t="s">
        <v>318</v>
      </c>
      <c r="C163" s="329">
        <v>1635</v>
      </c>
      <c r="D163" s="329">
        <v>1249</v>
      </c>
      <c r="E163" s="329">
        <v>386</v>
      </c>
      <c r="F163" s="329">
        <v>0.8</v>
      </c>
      <c r="G163" s="329">
        <v>0.2</v>
      </c>
      <c r="H163" s="329">
        <v>0</v>
      </c>
      <c r="I163" s="329">
        <v>1</v>
      </c>
      <c r="J163" s="329">
        <v>0</v>
      </c>
      <c r="K163" s="329">
        <v>397.36</v>
      </c>
      <c r="L163" s="329">
        <v>314.7</v>
      </c>
      <c r="M163" s="329">
        <v>0</v>
      </c>
      <c r="N163" s="329">
        <v>82.66</v>
      </c>
      <c r="O163" s="339">
        <v>323.7</v>
      </c>
      <c r="P163" s="340">
        <v>266</v>
      </c>
      <c r="Q163" s="340">
        <v>48.7</v>
      </c>
      <c r="R163" s="339">
        <v>9</v>
      </c>
      <c r="S163" s="339">
        <v>-9</v>
      </c>
    </row>
    <row r="164" spans="1:19" ht="27">
      <c r="A164" s="329" t="s">
        <v>316</v>
      </c>
      <c r="B164" s="332" t="s">
        <v>319</v>
      </c>
      <c r="C164" s="329">
        <v>2158</v>
      </c>
      <c r="D164" s="329">
        <v>1007</v>
      </c>
      <c r="E164" s="329">
        <v>1151</v>
      </c>
      <c r="F164" s="329">
        <v>0.8</v>
      </c>
      <c r="G164" s="329">
        <v>0.2</v>
      </c>
      <c r="H164" s="329">
        <v>0.8</v>
      </c>
      <c r="I164" s="329">
        <v>0</v>
      </c>
      <c r="J164" s="329">
        <v>0.2</v>
      </c>
      <c r="K164" s="329">
        <v>413.2</v>
      </c>
      <c r="L164" s="329">
        <v>317.67</v>
      </c>
      <c r="M164" s="329">
        <v>78.84</v>
      </c>
      <c r="N164" s="329">
        <v>16.690000000000001</v>
      </c>
      <c r="O164" s="339">
        <v>384.67</v>
      </c>
      <c r="P164" s="340">
        <v>276</v>
      </c>
      <c r="Q164" s="340">
        <v>41.67</v>
      </c>
      <c r="R164" s="339">
        <v>67</v>
      </c>
      <c r="S164" s="339">
        <v>11.84</v>
      </c>
    </row>
    <row r="165" spans="1:19" ht="27">
      <c r="A165" s="329" t="s">
        <v>316</v>
      </c>
      <c r="B165" s="332" t="s">
        <v>320</v>
      </c>
      <c r="C165" s="329">
        <v>1554</v>
      </c>
      <c r="D165" s="329">
        <v>1098</v>
      </c>
      <c r="E165" s="329">
        <v>456</v>
      </c>
      <c r="F165" s="329">
        <v>0.8</v>
      </c>
      <c r="G165" s="329">
        <v>0.2</v>
      </c>
      <c r="H165" s="329">
        <v>0.8</v>
      </c>
      <c r="I165" s="329">
        <v>0</v>
      </c>
      <c r="J165" s="329">
        <v>0.2</v>
      </c>
      <c r="K165" s="329">
        <v>371.41</v>
      </c>
      <c r="L165" s="329">
        <v>285.54000000000002</v>
      </c>
      <c r="M165" s="329">
        <v>70.87</v>
      </c>
      <c r="N165" s="329">
        <v>15</v>
      </c>
      <c r="O165" s="339">
        <v>344.54</v>
      </c>
      <c r="P165" s="340">
        <v>241</v>
      </c>
      <c r="Q165" s="340">
        <v>44.54</v>
      </c>
      <c r="R165" s="339">
        <v>59</v>
      </c>
      <c r="S165" s="339">
        <v>11.87</v>
      </c>
    </row>
    <row r="166" spans="1:19" ht="27">
      <c r="A166" s="329" t="s">
        <v>316</v>
      </c>
      <c r="B166" s="332" t="s">
        <v>321</v>
      </c>
      <c r="C166" s="329">
        <v>1974</v>
      </c>
      <c r="D166" s="329">
        <v>1434</v>
      </c>
      <c r="E166" s="329">
        <v>540</v>
      </c>
      <c r="F166" s="329">
        <v>0.8</v>
      </c>
      <c r="G166" s="329">
        <v>0.2</v>
      </c>
      <c r="H166" s="329">
        <v>0.8</v>
      </c>
      <c r="I166" s="329">
        <v>0</v>
      </c>
      <c r="J166" s="329">
        <v>0.2</v>
      </c>
      <c r="K166" s="329">
        <v>479.56</v>
      </c>
      <c r="L166" s="329">
        <v>368.69</v>
      </c>
      <c r="M166" s="329">
        <v>91.5</v>
      </c>
      <c r="N166" s="329">
        <v>19.37</v>
      </c>
      <c r="O166" s="339">
        <v>451.69</v>
      </c>
      <c r="P166" s="340">
        <v>342</v>
      </c>
      <c r="Q166" s="340">
        <v>26.69</v>
      </c>
      <c r="R166" s="339">
        <v>83</v>
      </c>
      <c r="S166" s="339">
        <v>8.5</v>
      </c>
    </row>
    <row r="167" spans="1:19" ht="27">
      <c r="A167" s="329" t="s">
        <v>316</v>
      </c>
      <c r="B167" s="332" t="s">
        <v>322</v>
      </c>
      <c r="C167" s="329">
        <v>1680</v>
      </c>
      <c r="D167" s="329">
        <v>1345</v>
      </c>
      <c r="E167" s="329">
        <v>335</v>
      </c>
      <c r="F167" s="329">
        <v>0.8</v>
      </c>
      <c r="G167" s="329">
        <v>0.2</v>
      </c>
      <c r="H167" s="329">
        <v>0.8</v>
      </c>
      <c r="I167" s="329">
        <v>0</v>
      </c>
      <c r="J167" s="329">
        <v>0.2</v>
      </c>
      <c r="K167" s="329">
        <v>432.82</v>
      </c>
      <c r="L167" s="329">
        <v>332.75</v>
      </c>
      <c r="M167" s="329">
        <v>82.59</v>
      </c>
      <c r="N167" s="329">
        <v>17.48</v>
      </c>
      <c r="O167" s="339">
        <v>400.75</v>
      </c>
      <c r="P167" s="340">
        <v>280</v>
      </c>
      <c r="Q167" s="340">
        <v>52.75</v>
      </c>
      <c r="R167" s="339">
        <v>68</v>
      </c>
      <c r="S167" s="339">
        <v>14.59</v>
      </c>
    </row>
    <row r="168" spans="1:19" ht="27">
      <c r="A168" s="329" t="s">
        <v>316</v>
      </c>
      <c r="B168" s="332" t="s">
        <v>323</v>
      </c>
      <c r="C168" s="329">
        <v>1371</v>
      </c>
      <c r="D168" s="329">
        <v>1371</v>
      </c>
      <c r="E168" s="329">
        <v>0</v>
      </c>
      <c r="F168" s="329">
        <v>0.8</v>
      </c>
      <c r="G168" s="329">
        <v>0.2</v>
      </c>
      <c r="H168" s="329">
        <v>0.8</v>
      </c>
      <c r="I168" s="329">
        <v>0</v>
      </c>
      <c r="J168" s="329">
        <v>0.2</v>
      </c>
      <c r="K168" s="329">
        <v>407.36</v>
      </c>
      <c r="L168" s="329">
        <v>313.18</v>
      </c>
      <c r="M168" s="329">
        <v>77.73</v>
      </c>
      <c r="N168" s="329">
        <v>16.45</v>
      </c>
      <c r="O168" s="339">
        <v>384.18</v>
      </c>
      <c r="P168" s="340">
        <v>293</v>
      </c>
      <c r="Q168" s="340">
        <v>20.18</v>
      </c>
      <c r="R168" s="339">
        <v>71</v>
      </c>
      <c r="S168" s="339">
        <v>6.73000000000002</v>
      </c>
    </row>
    <row r="169" spans="1:19" ht="27">
      <c r="A169" s="329" t="s">
        <v>316</v>
      </c>
      <c r="B169" s="332" t="s">
        <v>324</v>
      </c>
      <c r="C169" s="329">
        <v>553</v>
      </c>
      <c r="D169" s="329">
        <v>477</v>
      </c>
      <c r="E169" s="329">
        <v>76</v>
      </c>
      <c r="F169" s="329">
        <v>0.8</v>
      </c>
      <c r="G169" s="329">
        <v>0.2</v>
      </c>
      <c r="H169" s="329">
        <v>0.8</v>
      </c>
      <c r="I169" s="329">
        <v>0</v>
      </c>
      <c r="J169" s="329">
        <v>0.2</v>
      </c>
      <c r="K169" s="329">
        <v>149.26</v>
      </c>
      <c r="L169" s="329">
        <v>114.75</v>
      </c>
      <c r="M169" s="329">
        <v>28.48</v>
      </c>
      <c r="N169" s="329">
        <v>6.03</v>
      </c>
      <c r="O169" s="339">
        <v>148.75</v>
      </c>
      <c r="P169" s="340">
        <v>140</v>
      </c>
      <c r="Q169" s="340">
        <v>-25.25</v>
      </c>
      <c r="R169" s="339">
        <v>34</v>
      </c>
      <c r="S169" s="339">
        <v>-5.5200000000000102</v>
      </c>
    </row>
    <row r="170" spans="1:19" ht="27">
      <c r="A170" s="329" t="s">
        <v>316</v>
      </c>
      <c r="B170" s="332" t="s">
        <v>325</v>
      </c>
      <c r="C170" s="329">
        <v>2360</v>
      </c>
      <c r="D170" s="329">
        <v>2286</v>
      </c>
      <c r="E170" s="329">
        <v>74</v>
      </c>
      <c r="F170" s="329">
        <v>0.8</v>
      </c>
      <c r="G170" s="329">
        <v>0.2</v>
      </c>
      <c r="H170" s="329">
        <v>0.8</v>
      </c>
      <c r="I170" s="329">
        <v>0</v>
      </c>
      <c r="J170" s="329">
        <v>0.2</v>
      </c>
      <c r="K170" s="329">
        <v>686.56</v>
      </c>
      <c r="L170" s="329">
        <v>527.83000000000004</v>
      </c>
      <c r="M170" s="329">
        <v>131</v>
      </c>
      <c r="N170" s="329">
        <v>27.73</v>
      </c>
      <c r="O170" s="339">
        <v>645.83000000000004</v>
      </c>
      <c r="P170" s="340">
        <v>486</v>
      </c>
      <c r="Q170" s="340">
        <v>41.83</v>
      </c>
      <c r="R170" s="339">
        <v>118</v>
      </c>
      <c r="S170" s="339">
        <v>13</v>
      </c>
    </row>
    <row r="171" spans="1:19" ht="27">
      <c r="A171" s="329" t="s">
        <v>316</v>
      </c>
      <c r="B171" s="332" t="s">
        <v>326</v>
      </c>
      <c r="C171" s="329">
        <v>2819</v>
      </c>
      <c r="D171" s="329">
        <v>1835</v>
      </c>
      <c r="E171" s="329">
        <v>984</v>
      </c>
      <c r="F171" s="329">
        <v>0.8</v>
      </c>
      <c r="G171" s="329">
        <v>0.2</v>
      </c>
      <c r="H171" s="329">
        <v>0.8</v>
      </c>
      <c r="I171" s="329">
        <v>0</v>
      </c>
      <c r="J171" s="329">
        <v>0.2</v>
      </c>
      <c r="K171" s="329">
        <v>642.69000000000005</v>
      </c>
      <c r="L171" s="329">
        <v>494.1</v>
      </c>
      <c r="M171" s="329">
        <v>122.63</v>
      </c>
      <c r="N171" s="329">
        <v>25.96</v>
      </c>
      <c r="O171" s="339">
        <v>595.1</v>
      </c>
      <c r="P171" s="340">
        <v>441.8</v>
      </c>
      <c r="Q171" s="340">
        <v>52.3</v>
      </c>
      <c r="R171" s="339">
        <v>101</v>
      </c>
      <c r="S171" s="339">
        <v>21.63</v>
      </c>
    </row>
    <row r="173" spans="1:19">
      <c r="A173" s="318"/>
      <c r="B173" s="318"/>
      <c r="C173" s="318"/>
      <c r="D173" s="318"/>
      <c r="E173" s="318"/>
      <c r="F173" s="318"/>
      <c r="G173" s="318"/>
      <c r="H173" s="318"/>
      <c r="I173" s="318"/>
      <c r="J173" s="318"/>
      <c r="K173" s="318"/>
      <c r="L173" s="318"/>
      <c r="M173" s="318"/>
      <c r="N173" s="318"/>
      <c r="O173" s="348"/>
      <c r="P173" s="348"/>
      <c r="Q173" s="348"/>
      <c r="R173" s="348"/>
      <c r="S173" s="348"/>
    </row>
    <row r="174" spans="1:19">
      <c r="A174" s="318"/>
      <c r="B174" s="318"/>
      <c r="C174" s="318"/>
      <c r="D174" s="318"/>
      <c r="E174" s="318"/>
      <c r="F174" s="318"/>
      <c r="G174" s="318"/>
      <c r="H174" s="318"/>
      <c r="I174" s="318"/>
      <c r="J174" s="318"/>
      <c r="K174" s="318"/>
      <c r="L174" s="318"/>
      <c r="M174" s="318"/>
      <c r="N174" s="318"/>
      <c r="O174" s="348"/>
      <c r="P174" s="348"/>
      <c r="Q174" s="348"/>
      <c r="R174" s="348"/>
      <c r="S174" s="348"/>
    </row>
  </sheetData>
  <autoFilter ref="A10:T171"/>
  <mergeCells count="15">
    <mergeCell ref="K4:N5"/>
    <mergeCell ref="O4:R5"/>
    <mergeCell ref="A2:S2"/>
    <mergeCell ref="C4:E4"/>
    <mergeCell ref="F4:J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S4:S6"/>
  </mergeCells>
  <phoneticPr fontId="144" type="noConversion"/>
  <pageMargins left="0.70866141732283505" right="0.70866141732283505" top="0.74803149606299202" bottom="0.74803149606299202" header="0.31496062992126" footer="0.31496062992126"/>
  <pageSetup paperSize="8" scale="86" fitToHeight="0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71"/>
  <sheetViews>
    <sheetView workbookViewId="0">
      <pane xSplit="2" ySplit="11" topLeftCell="C12" activePane="bottomRight" state="frozen"/>
      <selection pane="topRight"/>
      <selection pane="bottomLeft"/>
      <selection pane="bottomRight" activeCell="S19" sqref="S19"/>
    </sheetView>
  </sheetViews>
  <sheetFormatPr defaultColWidth="9" defaultRowHeight="13.5"/>
  <cols>
    <col min="1" max="1" width="12.375" style="315" customWidth="1"/>
    <col min="2" max="2" width="19.875" style="315" customWidth="1"/>
    <col min="3" max="3" width="8.125" style="316" customWidth="1"/>
    <col min="4" max="5" width="7.5" style="316" customWidth="1"/>
    <col min="6" max="8" width="4.75" style="316" customWidth="1"/>
    <col min="9" max="9" width="6.5" style="316" customWidth="1"/>
    <col min="10" max="10" width="6.25" style="316" customWidth="1"/>
    <col min="11" max="11" width="13" style="316" customWidth="1"/>
    <col min="12" max="14" width="12.75" style="316" customWidth="1"/>
    <col min="15" max="15" width="12.625" style="317" customWidth="1"/>
    <col min="16" max="16" width="11.5" style="317" customWidth="1"/>
    <col min="17" max="17" width="13" style="317" customWidth="1"/>
    <col min="18" max="18" width="12.5" style="317" customWidth="1"/>
    <col min="19" max="19" width="11.75" style="317" customWidth="1"/>
    <col min="20" max="16384" width="9" style="318"/>
  </cols>
  <sheetData>
    <row r="1" spans="1:19">
      <c r="A1" s="315" t="s">
        <v>395</v>
      </c>
    </row>
    <row r="2" spans="1:19" ht="44.25" customHeight="1">
      <c r="A2" s="504" t="s">
        <v>1257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</row>
    <row r="3" spans="1:19" s="312" customFormat="1" ht="17.45" customHeight="1">
      <c r="A3" s="319"/>
      <c r="B3" s="319"/>
      <c r="D3" s="320"/>
      <c r="E3" s="320"/>
      <c r="O3" s="333"/>
      <c r="P3" s="333"/>
      <c r="Q3" s="333"/>
      <c r="R3" s="333"/>
      <c r="S3" s="341"/>
    </row>
    <row r="4" spans="1:19" s="313" customFormat="1" ht="50.25" customHeight="1">
      <c r="A4" s="490" t="s">
        <v>328</v>
      </c>
      <c r="B4" s="490" t="s">
        <v>361</v>
      </c>
      <c r="C4" s="505" t="s">
        <v>396</v>
      </c>
      <c r="D4" s="505"/>
      <c r="E4" s="505"/>
      <c r="F4" s="488" t="s">
        <v>363</v>
      </c>
      <c r="G4" s="488"/>
      <c r="H4" s="488"/>
      <c r="I4" s="488"/>
      <c r="J4" s="488"/>
      <c r="K4" s="494" t="s">
        <v>364</v>
      </c>
      <c r="L4" s="506"/>
      <c r="M4" s="506"/>
      <c r="N4" s="507"/>
      <c r="O4" s="498" t="s">
        <v>365</v>
      </c>
      <c r="P4" s="499"/>
      <c r="Q4" s="499"/>
      <c r="R4" s="500"/>
      <c r="S4" s="495" t="s">
        <v>366</v>
      </c>
    </row>
    <row r="5" spans="1:19" s="313" customFormat="1" ht="27.6" customHeight="1">
      <c r="A5" s="491"/>
      <c r="B5" s="491"/>
      <c r="C5" s="505" t="s">
        <v>397</v>
      </c>
      <c r="D5" s="505" t="s">
        <v>398</v>
      </c>
      <c r="E5" s="505" t="s">
        <v>399</v>
      </c>
      <c r="F5" s="493" t="s">
        <v>337</v>
      </c>
      <c r="G5" s="493" t="s">
        <v>338</v>
      </c>
      <c r="H5" s="493" t="s">
        <v>339</v>
      </c>
      <c r="I5" s="493" t="s">
        <v>368</v>
      </c>
      <c r="J5" s="493" t="s">
        <v>369</v>
      </c>
      <c r="K5" s="493" t="s">
        <v>5</v>
      </c>
      <c r="L5" s="493" t="s">
        <v>337</v>
      </c>
      <c r="M5" s="493" t="s">
        <v>339</v>
      </c>
      <c r="N5" s="493" t="s">
        <v>372</v>
      </c>
      <c r="O5" s="501"/>
      <c r="P5" s="502"/>
      <c r="Q5" s="502"/>
      <c r="R5" s="503"/>
      <c r="S5" s="496"/>
    </row>
    <row r="6" spans="1:19" s="313" customFormat="1" ht="96.75" customHeight="1">
      <c r="A6" s="492"/>
      <c r="B6" s="492"/>
      <c r="C6" s="508"/>
      <c r="D6" s="508"/>
      <c r="E6" s="508"/>
      <c r="F6" s="488" t="s">
        <v>337</v>
      </c>
      <c r="G6" s="488" t="s">
        <v>338</v>
      </c>
      <c r="H6" s="488" t="s">
        <v>339</v>
      </c>
      <c r="I6" s="488" t="s">
        <v>340</v>
      </c>
      <c r="J6" s="488" t="s">
        <v>341</v>
      </c>
      <c r="K6" s="493"/>
      <c r="L6" s="493"/>
      <c r="M6" s="493"/>
      <c r="N6" s="493"/>
      <c r="O6" s="335" t="s">
        <v>13</v>
      </c>
      <c r="P6" s="336" t="s">
        <v>373</v>
      </c>
      <c r="Q6" s="336" t="s">
        <v>374</v>
      </c>
      <c r="R6" s="335" t="s">
        <v>375</v>
      </c>
      <c r="S6" s="497"/>
    </row>
    <row r="7" spans="1:19" s="313" customFormat="1" ht="13.5" hidden="1" customHeight="1">
      <c r="A7" s="324"/>
      <c r="B7" s="324"/>
      <c r="C7" s="325"/>
      <c r="D7" s="325"/>
      <c r="E7" s="325"/>
      <c r="F7" s="322"/>
      <c r="G7" s="322"/>
      <c r="H7" s="322"/>
      <c r="I7" s="322"/>
      <c r="J7" s="322"/>
      <c r="K7" s="334"/>
      <c r="L7" s="323"/>
      <c r="M7" s="323"/>
      <c r="N7" s="323"/>
      <c r="O7" s="335"/>
      <c r="P7" s="336"/>
      <c r="Q7" s="336"/>
      <c r="R7" s="335"/>
      <c r="S7" s="342"/>
    </row>
    <row r="8" spans="1:19" ht="67.5" hidden="1" customHeight="1">
      <c r="A8" s="326" t="s">
        <v>328</v>
      </c>
      <c r="B8" s="326" t="s">
        <v>361</v>
      </c>
      <c r="C8" s="327" t="s">
        <v>400</v>
      </c>
      <c r="D8" s="327" t="s">
        <v>398</v>
      </c>
      <c r="E8" s="327" t="s">
        <v>401</v>
      </c>
      <c r="F8" s="327" t="s">
        <v>379</v>
      </c>
      <c r="G8" s="327" t="s">
        <v>380</v>
      </c>
      <c r="H8" s="327" t="s">
        <v>381</v>
      </c>
      <c r="I8" s="327" t="s">
        <v>382</v>
      </c>
      <c r="J8" s="327" t="s">
        <v>383</v>
      </c>
      <c r="K8" s="327" t="s">
        <v>384</v>
      </c>
      <c r="L8" s="327" t="s">
        <v>385</v>
      </c>
      <c r="M8" s="327" t="s">
        <v>386</v>
      </c>
      <c r="N8" s="327"/>
      <c r="O8" s="337" t="s">
        <v>387</v>
      </c>
      <c r="P8" s="337" t="s">
        <v>388</v>
      </c>
      <c r="Q8" s="337"/>
      <c r="R8" s="337" t="s">
        <v>389</v>
      </c>
      <c r="S8" s="337"/>
    </row>
    <row r="9" spans="1:19" s="314" customFormat="1" ht="13.5" hidden="1" customHeight="1">
      <c r="A9" s="328" t="s">
        <v>390</v>
      </c>
      <c r="B9" s="328" t="s">
        <v>391</v>
      </c>
      <c r="C9" s="328"/>
      <c r="D9" s="328"/>
      <c r="E9" s="328"/>
      <c r="F9" s="328"/>
      <c r="G9" s="328"/>
      <c r="H9" s="328"/>
      <c r="I9" s="328"/>
      <c r="J9" s="328"/>
      <c r="K9" s="328"/>
      <c r="L9" s="328">
        <v>13662</v>
      </c>
      <c r="M9" s="328" t="e">
        <f>#REF!-#REF!</f>
        <v>#REF!</v>
      </c>
      <c r="N9" s="328"/>
      <c r="O9" s="338"/>
      <c r="P9" s="338">
        <v>11493</v>
      </c>
      <c r="Q9" s="338"/>
      <c r="R9" s="338"/>
      <c r="S9" s="338"/>
    </row>
    <row r="10" spans="1:19" s="314" customFormat="1">
      <c r="A10" s="328"/>
      <c r="B10" s="331" t="s">
        <v>152</v>
      </c>
      <c r="C10" s="328">
        <v>109351</v>
      </c>
      <c r="D10" s="328">
        <v>30629</v>
      </c>
      <c r="E10" s="328">
        <v>78722</v>
      </c>
      <c r="F10" s="328"/>
      <c r="G10" s="328"/>
      <c r="H10" s="328"/>
      <c r="I10" s="328"/>
      <c r="J10" s="328"/>
      <c r="K10" s="328">
        <v>18722.599999999999</v>
      </c>
      <c r="L10" s="328">
        <v>13657.22</v>
      </c>
      <c r="M10" s="328">
        <v>3309.76</v>
      </c>
      <c r="N10" s="328">
        <v>1755.62</v>
      </c>
      <c r="O10" s="338">
        <v>16845.5</v>
      </c>
      <c r="P10" s="338">
        <v>11489.6</v>
      </c>
      <c r="Q10" s="338">
        <v>2168.9</v>
      </c>
      <c r="R10" s="338">
        <v>3187</v>
      </c>
      <c r="S10" s="338">
        <v>121.48</v>
      </c>
    </row>
    <row r="11" spans="1:19">
      <c r="A11" s="329"/>
      <c r="B11" s="329" t="s">
        <v>154</v>
      </c>
      <c r="C11" s="329">
        <v>4098</v>
      </c>
      <c r="D11" s="329">
        <v>1273</v>
      </c>
      <c r="E11" s="329">
        <v>2825</v>
      </c>
      <c r="F11" s="329"/>
      <c r="G11" s="329"/>
      <c r="H11" s="329"/>
      <c r="I11" s="329"/>
      <c r="J11" s="329"/>
      <c r="K11" s="329">
        <v>706.8</v>
      </c>
      <c r="L11" s="329">
        <v>433.36</v>
      </c>
      <c r="M11" s="329">
        <v>102.72</v>
      </c>
      <c r="N11" s="329">
        <v>170.72</v>
      </c>
      <c r="O11" s="339">
        <v>538.64</v>
      </c>
      <c r="P11" s="339">
        <v>377</v>
      </c>
      <c r="Q11" s="339">
        <v>57.64</v>
      </c>
      <c r="R11" s="339">
        <v>104</v>
      </c>
      <c r="S11" s="339">
        <v>-2.5599999999999898</v>
      </c>
    </row>
    <row r="12" spans="1:19" ht="27">
      <c r="A12" s="329"/>
      <c r="B12" s="329" t="s">
        <v>346</v>
      </c>
      <c r="C12" s="329">
        <v>1664</v>
      </c>
      <c r="D12" s="329">
        <v>525</v>
      </c>
      <c r="E12" s="329">
        <v>1139</v>
      </c>
      <c r="F12" s="329"/>
      <c r="G12" s="329"/>
      <c r="H12" s="329"/>
      <c r="I12" s="329"/>
      <c r="J12" s="329"/>
      <c r="K12" s="329">
        <v>290.14</v>
      </c>
      <c r="L12" s="329">
        <v>176.14</v>
      </c>
      <c r="M12" s="329">
        <v>10.38</v>
      </c>
      <c r="N12" s="329">
        <v>103.62</v>
      </c>
      <c r="O12" s="339">
        <v>189.42</v>
      </c>
      <c r="P12" s="339">
        <v>146</v>
      </c>
      <c r="Q12" s="339">
        <v>31.42</v>
      </c>
      <c r="R12" s="339">
        <v>12</v>
      </c>
      <c r="S12" s="339">
        <v>-2.8999999999999901</v>
      </c>
    </row>
    <row r="13" spans="1:19">
      <c r="A13" s="329" t="s">
        <v>153</v>
      </c>
      <c r="B13" s="329" t="s">
        <v>155</v>
      </c>
      <c r="C13" s="329">
        <v>839</v>
      </c>
      <c r="D13" s="329">
        <v>299</v>
      </c>
      <c r="E13" s="329">
        <v>540</v>
      </c>
      <c r="F13" s="329">
        <v>0.6</v>
      </c>
      <c r="G13" s="329">
        <v>0.4</v>
      </c>
      <c r="H13" s="329">
        <v>0</v>
      </c>
      <c r="I13" s="329">
        <v>1</v>
      </c>
      <c r="J13" s="329">
        <v>0</v>
      </c>
      <c r="K13" s="329">
        <v>148.13999999999999</v>
      </c>
      <c r="L13" s="329">
        <v>89.66</v>
      </c>
      <c r="M13" s="329">
        <v>0</v>
      </c>
      <c r="N13" s="329">
        <v>58.48</v>
      </c>
      <c r="O13" s="339">
        <v>89.66</v>
      </c>
      <c r="P13" s="340">
        <v>63</v>
      </c>
      <c r="Q13" s="340">
        <v>26.66</v>
      </c>
      <c r="R13" s="339">
        <v>0</v>
      </c>
      <c r="S13" s="339">
        <v>0</v>
      </c>
    </row>
    <row r="14" spans="1:19">
      <c r="A14" s="329" t="s">
        <v>153</v>
      </c>
      <c r="B14" s="329" t="s">
        <v>157</v>
      </c>
      <c r="C14" s="329">
        <v>397</v>
      </c>
      <c r="D14" s="329">
        <v>142</v>
      </c>
      <c r="E14" s="329">
        <v>255</v>
      </c>
      <c r="F14" s="329">
        <v>0.6</v>
      </c>
      <c r="G14" s="329">
        <v>0.4</v>
      </c>
      <c r="H14" s="329">
        <v>0.2</v>
      </c>
      <c r="I14" s="329">
        <v>0.8</v>
      </c>
      <c r="J14" s="329">
        <v>0</v>
      </c>
      <c r="K14" s="329">
        <v>69.67</v>
      </c>
      <c r="L14" s="329">
        <v>42.44</v>
      </c>
      <c r="M14" s="329">
        <v>5.09</v>
      </c>
      <c r="N14" s="329">
        <v>22.14</v>
      </c>
      <c r="O14" s="339">
        <v>48.44</v>
      </c>
      <c r="P14" s="340">
        <v>37</v>
      </c>
      <c r="Q14" s="340">
        <v>5.44</v>
      </c>
      <c r="R14" s="339">
        <v>6</v>
      </c>
      <c r="S14" s="339">
        <v>-0.90999999999999703</v>
      </c>
    </row>
    <row r="15" spans="1:19">
      <c r="A15" s="329" t="s">
        <v>153</v>
      </c>
      <c r="B15" s="329" t="s">
        <v>158</v>
      </c>
      <c r="C15" s="329">
        <v>278</v>
      </c>
      <c r="D15" s="329">
        <v>84</v>
      </c>
      <c r="E15" s="329">
        <v>194</v>
      </c>
      <c r="F15" s="329">
        <v>0.6</v>
      </c>
      <c r="G15" s="329">
        <v>0.4</v>
      </c>
      <c r="H15" s="329">
        <v>0.2</v>
      </c>
      <c r="I15" s="329">
        <v>0.8</v>
      </c>
      <c r="J15" s="329">
        <v>0</v>
      </c>
      <c r="K15" s="329">
        <v>48.17</v>
      </c>
      <c r="L15" s="329">
        <v>29.34</v>
      </c>
      <c r="M15" s="329">
        <v>3.52</v>
      </c>
      <c r="N15" s="329">
        <v>15.31</v>
      </c>
      <c r="O15" s="339">
        <v>34.619999999999997</v>
      </c>
      <c r="P15" s="340">
        <v>31</v>
      </c>
      <c r="Q15" s="340">
        <v>-0.38</v>
      </c>
      <c r="R15" s="339">
        <v>4</v>
      </c>
      <c r="S15" s="339">
        <v>-1.76</v>
      </c>
    </row>
    <row r="16" spans="1:19">
      <c r="A16" s="329" t="s">
        <v>153</v>
      </c>
      <c r="B16" s="329" t="s">
        <v>159</v>
      </c>
      <c r="C16" s="329">
        <v>34</v>
      </c>
      <c r="D16" s="329">
        <v>0</v>
      </c>
      <c r="E16" s="329">
        <v>34</v>
      </c>
      <c r="F16" s="329">
        <v>0.6</v>
      </c>
      <c r="G16" s="329">
        <v>0.4</v>
      </c>
      <c r="H16" s="329">
        <v>0.2</v>
      </c>
      <c r="I16" s="329">
        <v>0.8</v>
      </c>
      <c r="J16" s="329">
        <v>0</v>
      </c>
      <c r="K16" s="329">
        <v>5.47</v>
      </c>
      <c r="L16" s="329">
        <v>3.33</v>
      </c>
      <c r="M16" s="329">
        <v>0.4</v>
      </c>
      <c r="N16" s="329">
        <v>1.74</v>
      </c>
      <c r="O16" s="339">
        <v>4.33</v>
      </c>
      <c r="P16" s="340">
        <v>4</v>
      </c>
      <c r="Q16" s="340">
        <v>-0.67</v>
      </c>
      <c r="R16" s="339">
        <v>1</v>
      </c>
      <c r="S16" s="339">
        <v>-0.6</v>
      </c>
    </row>
    <row r="17" spans="1:19">
      <c r="A17" s="329" t="s">
        <v>153</v>
      </c>
      <c r="B17" s="329" t="s">
        <v>160</v>
      </c>
      <c r="C17" s="329">
        <v>2</v>
      </c>
      <c r="D17" s="329">
        <v>0</v>
      </c>
      <c r="E17" s="329">
        <v>2</v>
      </c>
      <c r="F17" s="329">
        <v>0.6</v>
      </c>
      <c r="G17" s="329">
        <v>0.4</v>
      </c>
      <c r="H17" s="329">
        <v>0.2</v>
      </c>
      <c r="I17" s="329">
        <v>0.8</v>
      </c>
      <c r="J17" s="329">
        <v>0</v>
      </c>
      <c r="K17" s="329">
        <v>0.32</v>
      </c>
      <c r="L17" s="329">
        <v>0.19</v>
      </c>
      <c r="M17" s="329">
        <v>0.03</v>
      </c>
      <c r="N17" s="329">
        <v>0.1</v>
      </c>
      <c r="O17" s="339">
        <v>0.19</v>
      </c>
      <c r="P17" s="340">
        <v>0</v>
      </c>
      <c r="Q17" s="340">
        <v>0.19</v>
      </c>
      <c r="R17" s="339">
        <v>0</v>
      </c>
      <c r="S17" s="339">
        <v>0.03</v>
      </c>
    </row>
    <row r="18" spans="1:19">
      <c r="A18" s="329" t="s">
        <v>153</v>
      </c>
      <c r="B18" s="329" t="s">
        <v>161</v>
      </c>
      <c r="C18" s="329">
        <v>30</v>
      </c>
      <c r="D18" s="329">
        <v>0</v>
      </c>
      <c r="E18" s="329">
        <v>30</v>
      </c>
      <c r="F18" s="329">
        <v>0.6</v>
      </c>
      <c r="G18" s="329">
        <v>0.4</v>
      </c>
      <c r="H18" s="329">
        <v>0.2</v>
      </c>
      <c r="I18" s="329">
        <v>0.8</v>
      </c>
      <c r="J18" s="329">
        <v>0</v>
      </c>
      <c r="K18" s="329">
        <v>4.83</v>
      </c>
      <c r="L18" s="329">
        <v>2.94</v>
      </c>
      <c r="M18" s="329">
        <v>0.35</v>
      </c>
      <c r="N18" s="329">
        <v>1.54</v>
      </c>
      <c r="O18" s="339">
        <v>2.94</v>
      </c>
      <c r="P18" s="340">
        <v>3</v>
      </c>
      <c r="Q18" s="340">
        <v>-6.0000000000000102E-2</v>
      </c>
      <c r="R18" s="339">
        <v>0</v>
      </c>
      <c r="S18" s="339">
        <v>0.35</v>
      </c>
    </row>
    <row r="19" spans="1:19">
      <c r="A19" s="329" t="s">
        <v>153</v>
      </c>
      <c r="B19" s="329" t="s">
        <v>162</v>
      </c>
      <c r="C19" s="329">
        <v>63</v>
      </c>
      <c r="D19" s="329">
        <v>0</v>
      </c>
      <c r="E19" s="329">
        <v>63</v>
      </c>
      <c r="F19" s="329">
        <v>0.6</v>
      </c>
      <c r="G19" s="329">
        <v>0.4</v>
      </c>
      <c r="H19" s="329">
        <v>0.2</v>
      </c>
      <c r="I19" s="329">
        <v>0.8</v>
      </c>
      <c r="J19" s="329">
        <v>0</v>
      </c>
      <c r="K19" s="329">
        <v>10.15</v>
      </c>
      <c r="L19" s="329">
        <v>6.18</v>
      </c>
      <c r="M19" s="329">
        <v>0.74</v>
      </c>
      <c r="N19" s="329">
        <v>3.23</v>
      </c>
      <c r="O19" s="339">
        <v>7.18</v>
      </c>
      <c r="P19" s="340">
        <v>6</v>
      </c>
      <c r="Q19" s="340">
        <v>0.18</v>
      </c>
      <c r="R19" s="339">
        <v>1</v>
      </c>
      <c r="S19" s="339">
        <v>-0.26</v>
      </c>
    </row>
    <row r="20" spans="1:19">
      <c r="A20" s="329" t="s">
        <v>153</v>
      </c>
      <c r="B20" s="329" t="s">
        <v>163</v>
      </c>
      <c r="C20" s="329">
        <v>21</v>
      </c>
      <c r="D20" s="329">
        <v>0</v>
      </c>
      <c r="E20" s="329">
        <v>21</v>
      </c>
      <c r="F20" s="329">
        <v>0.6</v>
      </c>
      <c r="G20" s="329">
        <v>0.4</v>
      </c>
      <c r="H20" s="329">
        <v>0.2</v>
      </c>
      <c r="I20" s="329">
        <v>0.8</v>
      </c>
      <c r="J20" s="329">
        <v>0</v>
      </c>
      <c r="K20" s="329">
        <v>3.39</v>
      </c>
      <c r="L20" s="329">
        <v>2.06</v>
      </c>
      <c r="M20" s="329">
        <v>0.25</v>
      </c>
      <c r="N20" s="329">
        <v>1.08</v>
      </c>
      <c r="O20" s="339">
        <v>2.06</v>
      </c>
      <c r="P20" s="340">
        <v>2</v>
      </c>
      <c r="Q20" s="340">
        <v>6.0000000000000102E-2</v>
      </c>
      <c r="R20" s="339">
        <v>0</v>
      </c>
      <c r="S20" s="339">
        <v>0.25</v>
      </c>
    </row>
    <row r="21" spans="1:19">
      <c r="A21" s="329" t="s">
        <v>153</v>
      </c>
      <c r="B21" s="332" t="s">
        <v>164</v>
      </c>
      <c r="C21" s="329">
        <v>1360</v>
      </c>
      <c r="D21" s="329">
        <v>353</v>
      </c>
      <c r="E21" s="329">
        <v>1007</v>
      </c>
      <c r="F21" s="329">
        <v>0.6</v>
      </c>
      <c r="G21" s="329">
        <v>0.4</v>
      </c>
      <c r="H21" s="329">
        <v>0.6</v>
      </c>
      <c r="I21" s="329">
        <v>0</v>
      </c>
      <c r="J21" s="329">
        <v>0.4</v>
      </c>
      <c r="K21" s="329">
        <v>230.24</v>
      </c>
      <c r="L21" s="329">
        <v>142.11000000000001</v>
      </c>
      <c r="M21" s="329">
        <v>51.05</v>
      </c>
      <c r="N21" s="329">
        <v>37.08</v>
      </c>
      <c r="O21" s="339">
        <v>192.11</v>
      </c>
      <c r="P21" s="340">
        <v>124</v>
      </c>
      <c r="Q21" s="340">
        <v>18.11</v>
      </c>
      <c r="R21" s="339">
        <v>50</v>
      </c>
      <c r="S21" s="339">
        <v>1.05000000000001</v>
      </c>
    </row>
    <row r="22" spans="1:19">
      <c r="A22" s="329" t="s">
        <v>153</v>
      </c>
      <c r="B22" s="332" t="s">
        <v>165</v>
      </c>
      <c r="C22" s="329">
        <v>1074</v>
      </c>
      <c r="D22" s="329">
        <v>395</v>
      </c>
      <c r="E22" s="329">
        <v>679</v>
      </c>
      <c r="F22" s="329">
        <v>0.6</v>
      </c>
      <c r="G22" s="329">
        <v>0.4</v>
      </c>
      <c r="H22" s="329">
        <v>0.6</v>
      </c>
      <c r="I22" s="329">
        <v>0</v>
      </c>
      <c r="J22" s="329">
        <v>0.4</v>
      </c>
      <c r="K22" s="329">
        <v>186.42</v>
      </c>
      <c r="L22" s="329">
        <v>115.11</v>
      </c>
      <c r="M22" s="329">
        <v>41.29</v>
      </c>
      <c r="N22" s="329">
        <v>30.02</v>
      </c>
      <c r="O22" s="339">
        <v>157.11000000000001</v>
      </c>
      <c r="P22" s="340">
        <v>107</v>
      </c>
      <c r="Q22" s="340">
        <v>8.11</v>
      </c>
      <c r="R22" s="339">
        <v>42</v>
      </c>
      <c r="S22" s="339">
        <v>-0.71000000000000796</v>
      </c>
    </row>
    <row r="23" spans="1:19">
      <c r="A23" s="329"/>
      <c r="B23" s="329" t="s">
        <v>167</v>
      </c>
      <c r="C23" s="329">
        <v>3034</v>
      </c>
      <c r="D23" s="329">
        <v>1293</v>
      </c>
      <c r="E23" s="329">
        <v>1741</v>
      </c>
      <c r="F23" s="329"/>
      <c r="G23" s="329"/>
      <c r="H23" s="329"/>
      <c r="I23" s="329"/>
      <c r="J23" s="329"/>
      <c r="K23" s="329">
        <v>536.99</v>
      </c>
      <c r="L23" s="329">
        <v>377.78</v>
      </c>
      <c r="M23" s="329">
        <v>93.42</v>
      </c>
      <c r="N23" s="329">
        <v>65.790000000000006</v>
      </c>
      <c r="O23" s="339">
        <v>467.78</v>
      </c>
      <c r="P23" s="339">
        <v>318</v>
      </c>
      <c r="Q23" s="339">
        <v>59.78</v>
      </c>
      <c r="R23" s="339">
        <v>90</v>
      </c>
      <c r="S23" s="339">
        <v>3.4200000000000199</v>
      </c>
    </row>
    <row r="24" spans="1:19" ht="27">
      <c r="A24" s="329"/>
      <c r="B24" s="329" t="s">
        <v>347</v>
      </c>
      <c r="C24" s="329">
        <v>295</v>
      </c>
      <c r="D24" s="329">
        <v>189</v>
      </c>
      <c r="E24" s="329">
        <v>106</v>
      </c>
      <c r="F24" s="329"/>
      <c r="G24" s="329"/>
      <c r="H24" s="329"/>
      <c r="I24" s="329"/>
      <c r="J24" s="329"/>
      <c r="K24" s="329">
        <v>55.49</v>
      </c>
      <c r="L24" s="329">
        <v>33.590000000000003</v>
      </c>
      <c r="M24" s="329">
        <v>0</v>
      </c>
      <c r="N24" s="329">
        <v>21.9</v>
      </c>
      <c r="O24" s="339">
        <v>33.590000000000003</v>
      </c>
      <c r="P24" s="339">
        <v>29</v>
      </c>
      <c r="Q24" s="339">
        <v>4.59</v>
      </c>
      <c r="R24" s="339">
        <v>0</v>
      </c>
      <c r="S24" s="339">
        <v>0</v>
      </c>
    </row>
    <row r="25" spans="1:19">
      <c r="A25" s="329" t="s">
        <v>166</v>
      </c>
      <c r="B25" s="329" t="s">
        <v>168</v>
      </c>
      <c r="C25" s="329">
        <v>295</v>
      </c>
      <c r="D25" s="329">
        <v>189</v>
      </c>
      <c r="E25" s="329">
        <v>106</v>
      </c>
      <c r="F25" s="329">
        <v>0.6</v>
      </c>
      <c r="G25" s="329">
        <v>0.4</v>
      </c>
      <c r="H25" s="329">
        <v>0</v>
      </c>
      <c r="I25" s="329">
        <v>1</v>
      </c>
      <c r="J25" s="329">
        <v>0</v>
      </c>
      <c r="K25" s="329">
        <v>55.49</v>
      </c>
      <c r="L25" s="329">
        <v>33.590000000000003</v>
      </c>
      <c r="M25" s="329">
        <v>0</v>
      </c>
      <c r="N25" s="329">
        <v>21.9</v>
      </c>
      <c r="O25" s="339">
        <v>33.590000000000003</v>
      </c>
      <c r="P25" s="340">
        <v>29</v>
      </c>
      <c r="Q25" s="340">
        <v>4.59</v>
      </c>
      <c r="R25" s="339">
        <v>0</v>
      </c>
      <c r="S25" s="339">
        <v>0</v>
      </c>
    </row>
    <row r="26" spans="1:19">
      <c r="A26" s="329" t="s">
        <v>166</v>
      </c>
      <c r="B26" s="332" t="s">
        <v>173</v>
      </c>
      <c r="C26" s="329">
        <v>197</v>
      </c>
      <c r="D26" s="329">
        <v>64</v>
      </c>
      <c r="E26" s="329">
        <v>133</v>
      </c>
      <c r="F26" s="329">
        <v>0.6</v>
      </c>
      <c r="G26" s="329">
        <v>0.4</v>
      </c>
      <c r="H26" s="329">
        <v>0.65</v>
      </c>
      <c r="I26" s="329">
        <v>0</v>
      </c>
      <c r="J26" s="329">
        <v>0.35</v>
      </c>
      <c r="K26" s="329">
        <v>33.799999999999997</v>
      </c>
      <c r="L26" s="329">
        <v>20.9</v>
      </c>
      <c r="M26" s="329">
        <v>8.1300000000000008</v>
      </c>
      <c r="N26" s="329">
        <v>4.7699999999999996</v>
      </c>
      <c r="O26" s="339">
        <v>28.9</v>
      </c>
      <c r="P26" s="340">
        <v>19</v>
      </c>
      <c r="Q26" s="340">
        <v>1.9</v>
      </c>
      <c r="R26" s="339">
        <v>8</v>
      </c>
      <c r="S26" s="339">
        <v>0.130000000000003</v>
      </c>
    </row>
    <row r="27" spans="1:19">
      <c r="A27" s="329" t="s">
        <v>166</v>
      </c>
      <c r="B27" s="332" t="s">
        <v>174</v>
      </c>
      <c r="C27" s="329">
        <v>644</v>
      </c>
      <c r="D27" s="329">
        <v>392</v>
      </c>
      <c r="E27" s="329">
        <v>252</v>
      </c>
      <c r="F27" s="329">
        <v>0.6</v>
      </c>
      <c r="G27" s="329">
        <v>0.4</v>
      </c>
      <c r="H27" s="329">
        <v>0.65</v>
      </c>
      <c r="I27" s="329">
        <v>0</v>
      </c>
      <c r="J27" s="329">
        <v>0.35</v>
      </c>
      <c r="K27" s="329">
        <v>117.77</v>
      </c>
      <c r="L27" s="329">
        <v>72.81</v>
      </c>
      <c r="M27" s="329">
        <v>28.34</v>
      </c>
      <c r="N27" s="329">
        <v>16.62</v>
      </c>
      <c r="O27" s="339">
        <v>99.81</v>
      </c>
      <c r="P27" s="340">
        <v>60</v>
      </c>
      <c r="Q27" s="340">
        <v>12.81</v>
      </c>
      <c r="R27" s="339">
        <v>27</v>
      </c>
      <c r="S27" s="339">
        <v>1.34</v>
      </c>
    </row>
    <row r="28" spans="1:19">
      <c r="A28" s="329" t="s">
        <v>166</v>
      </c>
      <c r="B28" s="332" t="s">
        <v>175</v>
      </c>
      <c r="C28" s="329">
        <v>553</v>
      </c>
      <c r="D28" s="329">
        <v>116</v>
      </c>
      <c r="E28" s="329">
        <v>437</v>
      </c>
      <c r="F28" s="329">
        <v>0.6</v>
      </c>
      <c r="G28" s="329">
        <v>0.4</v>
      </c>
      <c r="H28" s="329">
        <v>0.65</v>
      </c>
      <c r="I28" s="329">
        <v>0</v>
      </c>
      <c r="J28" s="329">
        <v>0.35</v>
      </c>
      <c r="K28" s="329">
        <v>92.37</v>
      </c>
      <c r="L28" s="329">
        <v>57.11</v>
      </c>
      <c r="M28" s="329">
        <v>22.22</v>
      </c>
      <c r="N28" s="329">
        <v>13.04</v>
      </c>
      <c r="O28" s="339">
        <v>80.11</v>
      </c>
      <c r="P28" s="340">
        <v>52</v>
      </c>
      <c r="Q28" s="340">
        <v>5.1100000000000003</v>
      </c>
      <c r="R28" s="339">
        <v>23</v>
      </c>
      <c r="S28" s="339">
        <v>-0.78000000000000103</v>
      </c>
    </row>
    <row r="29" spans="1:19">
      <c r="A29" s="329" t="s">
        <v>166</v>
      </c>
      <c r="B29" s="332" t="s">
        <v>176</v>
      </c>
      <c r="C29" s="329">
        <v>1004</v>
      </c>
      <c r="D29" s="329">
        <v>301</v>
      </c>
      <c r="E29" s="329">
        <v>703</v>
      </c>
      <c r="F29" s="329">
        <v>0.8</v>
      </c>
      <c r="G29" s="329">
        <v>0.2</v>
      </c>
      <c r="H29" s="329">
        <v>0.8</v>
      </c>
      <c r="I29" s="329">
        <v>0</v>
      </c>
      <c r="J29" s="329">
        <v>0.2</v>
      </c>
      <c r="K29" s="329">
        <v>173.47</v>
      </c>
      <c r="L29" s="329">
        <v>141.19999999999999</v>
      </c>
      <c r="M29" s="329">
        <v>25.36</v>
      </c>
      <c r="N29" s="329">
        <v>6.91</v>
      </c>
      <c r="O29" s="339">
        <v>164.2</v>
      </c>
      <c r="P29" s="340">
        <v>114</v>
      </c>
      <c r="Q29" s="340">
        <v>27.2</v>
      </c>
      <c r="R29" s="339">
        <v>23</v>
      </c>
      <c r="S29" s="339">
        <v>2.3600000000000101</v>
      </c>
    </row>
    <row r="30" spans="1:19">
      <c r="A30" s="329" t="s">
        <v>166</v>
      </c>
      <c r="B30" s="332" t="s">
        <v>177</v>
      </c>
      <c r="C30" s="329">
        <v>341</v>
      </c>
      <c r="D30" s="329">
        <v>231</v>
      </c>
      <c r="E30" s="329">
        <v>110</v>
      </c>
      <c r="F30" s="329">
        <v>0.8</v>
      </c>
      <c r="G30" s="329">
        <v>0.2</v>
      </c>
      <c r="H30" s="329">
        <v>0.8</v>
      </c>
      <c r="I30" s="329">
        <v>0</v>
      </c>
      <c r="J30" s="329">
        <v>0.2</v>
      </c>
      <c r="K30" s="329">
        <v>64.09</v>
      </c>
      <c r="L30" s="329">
        <v>52.17</v>
      </c>
      <c r="M30" s="329">
        <v>9.3699999999999992</v>
      </c>
      <c r="N30" s="329">
        <v>2.5499999999999998</v>
      </c>
      <c r="O30" s="339">
        <v>61.17</v>
      </c>
      <c r="P30" s="340">
        <v>44</v>
      </c>
      <c r="Q30" s="340">
        <v>8.17</v>
      </c>
      <c r="R30" s="339">
        <v>9</v>
      </c>
      <c r="S30" s="339">
        <v>0.369999999999997</v>
      </c>
    </row>
    <row r="31" spans="1:19">
      <c r="A31" s="329"/>
      <c r="B31" s="329" t="s">
        <v>179</v>
      </c>
      <c r="C31" s="329">
        <v>1605</v>
      </c>
      <c r="D31" s="329">
        <v>816</v>
      </c>
      <c r="E31" s="329">
        <v>789</v>
      </c>
      <c r="F31" s="329"/>
      <c r="G31" s="329"/>
      <c r="H31" s="329"/>
      <c r="I31" s="329"/>
      <c r="J31" s="329"/>
      <c r="K31" s="329">
        <v>287.62</v>
      </c>
      <c r="L31" s="329">
        <v>180.46</v>
      </c>
      <c r="M31" s="329">
        <v>64.12</v>
      </c>
      <c r="N31" s="329">
        <v>43.04</v>
      </c>
      <c r="O31" s="339">
        <v>242.46</v>
      </c>
      <c r="P31" s="339">
        <v>155</v>
      </c>
      <c r="Q31" s="339">
        <v>25.46</v>
      </c>
      <c r="R31" s="339">
        <v>62</v>
      </c>
      <c r="S31" s="339">
        <v>2.1200000000000099</v>
      </c>
    </row>
    <row r="32" spans="1:19" ht="27">
      <c r="A32" s="329"/>
      <c r="B32" s="329" t="s">
        <v>348</v>
      </c>
      <c r="C32" s="329">
        <v>284</v>
      </c>
      <c r="D32" s="329">
        <v>153</v>
      </c>
      <c r="E32" s="329">
        <v>131</v>
      </c>
      <c r="F32" s="329"/>
      <c r="G32" s="329"/>
      <c r="H32" s="329"/>
      <c r="I32" s="329"/>
      <c r="J32" s="329"/>
      <c r="K32" s="329">
        <v>52.18</v>
      </c>
      <c r="L32" s="329">
        <v>31.62</v>
      </c>
      <c r="M32" s="329">
        <v>0.73</v>
      </c>
      <c r="N32" s="329">
        <v>19.829999999999998</v>
      </c>
      <c r="O32" s="339">
        <v>31.62</v>
      </c>
      <c r="P32" s="339">
        <v>27</v>
      </c>
      <c r="Q32" s="339">
        <v>4.62</v>
      </c>
      <c r="R32" s="339">
        <v>0</v>
      </c>
      <c r="S32" s="339">
        <v>0.73</v>
      </c>
    </row>
    <row r="33" spans="1:19">
      <c r="A33" s="329" t="s">
        <v>178</v>
      </c>
      <c r="B33" s="329" t="s">
        <v>180</v>
      </c>
      <c r="C33" s="329">
        <v>253</v>
      </c>
      <c r="D33" s="329">
        <v>153</v>
      </c>
      <c r="E33" s="329">
        <v>100</v>
      </c>
      <c r="F33" s="329">
        <v>0.6</v>
      </c>
      <c r="G33" s="329">
        <v>0.4</v>
      </c>
      <c r="H33" s="329">
        <v>0</v>
      </c>
      <c r="I33" s="329">
        <v>1</v>
      </c>
      <c r="J33" s="329">
        <v>0</v>
      </c>
      <c r="K33" s="329">
        <v>47.22</v>
      </c>
      <c r="L33" s="329">
        <v>28.58</v>
      </c>
      <c r="M33" s="329">
        <v>0</v>
      </c>
      <c r="N33" s="329">
        <v>18.64</v>
      </c>
      <c r="O33" s="339">
        <v>28.58</v>
      </c>
      <c r="P33" s="340">
        <v>25</v>
      </c>
      <c r="Q33" s="340">
        <v>3.58</v>
      </c>
      <c r="R33" s="339">
        <v>0</v>
      </c>
      <c r="S33" s="339">
        <v>0</v>
      </c>
    </row>
    <row r="34" spans="1:19">
      <c r="A34" s="329" t="s">
        <v>178</v>
      </c>
      <c r="B34" s="329" t="s">
        <v>181</v>
      </c>
      <c r="C34" s="329">
        <v>14</v>
      </c>
      <c r="D34" s="329">
        <v>0</v>
      </c>
      <c r="E34" s="329">
        <v>14</v>
      </c>
      <c r="F34" s="329">
        <v>0.6</v>
      </c>
      <c r="G34" s="329">
        <v>0.4</v>
      </c>
      <c r="H34" s="329">
        <v>0.4</v>
      </c>
      <c r="I34" s="329">
        <v>0.6</v>
      </c>
      <c r="J34" s="329"/>
      <c r="K34" s="329">
        <v>2.2400000000000002</v>
      </c>
      <c r="L34" s="329">
        <v>1.37</v>
      </c>
      <c r="M34" s="329">
        <v>0.33</v>
      </c>
      <c r="N34" s="329">
        <v>0.54</v>
      </c>
      <c r="O34" s="339">
        <v>1.37</v>
      </c>
      <c r="P34" s="340">
        <v>1</v>
      </c>
      <c r="Q34" s="340">
        <v>0.37</v>
      </c>
      <c r="R34" s="339">
        <v>0</v>
      </c>
      <c r="S34" s="339">
        <v>0.33</v>
      </c>
    </row>
    <row r="35" spans="1:19">
      <c r="A35" s="329" t="s">
        <v>178</v>
      </c>
      <c r="B35" s="329" t="s">
        <v>182</v>
      </c>
      <c r="C35" s="329">
        <v>17</v>
      </c>
      <c r="D35" s="329">
        <v>0</v>
      </c>
      <c r="E35" s="329">
        <v>17</v>
      </c>
      <c r="F35" s="329">
        <v>0.6</v>
      </c>
      <c r="G35" s="329">
        <v>0.4</v>
      </c>
      <c r="H35" s="329">
        <v>0.4</v>
      </c>
      <c r="I35" s="329">
        <v>0.6</v>
      </c>
      <c r="J35" s="329"/>
      <c r="K35" s="329">
        <v>2.72</v>
      </c>
      <c r="L35" s="329">
        <v>1.67</v>
      </c>
      <c r="M35" s="329">
        <v>0.4</v>
      </c>
      <c r="N35" s="329">
        <v>0.65</v>
      </c>
      <c r="O35" s="339">
        <v>1.67</v>
      </c>
      <c r="P35" s="340">
        <v>1</v>
      </c>
      <c r="Q35" s="340">
        <v>0.67</v>
      </c>
      <c r="R35" s="339">
        <v>0</v>
      </c>
      <c r="S35" s="339">
        <v>0.4</v>
      </c>
    </row>
    <row r="36" spans="1:19">
      <c r="A36" s="329" t="s">
        <v>178</v>
      </c>
      <c r="B36" s="332" t="s">
        <v>183</v>
      </c>
      <c r="C36" s="329">
        <v>565</v>
      </c>
      <c r="D36" s="329">
        <v>237</v>
      </c>
      <c r="E36" s="329">
        <v>328</v>
      </c>
      <c r="F36" s="329">
        <v>0.6</v>
      </c>
      <c r="G36" s="329">
        <v>0.4</v>
      </c>
      <c r="H36" s="329">
        <v>0.75</v>
      </c>
      <c r="I36" s="329">
        <v>0</v>
      </c>
      <c r="J36" s="329">
        <v>0.25</v>
      </c>
      <c r="K36" s="329">
        <v>98.75</v>
      </c>
      <c r="L36" s="329">
        <v>61.26</v>
      </c>
      <c r="M36" s="329">
        <v>27.5</v>
      </c>
      <c r="N36" s="329">
        <v>9.99</v>
      </c>
      <c r="O36" s="339">
        <v>87.26</v>
      </c>
      <c r="P36" s="340">
        <v>54</v>
      </c>
      <c r="Q36" s="340">
        <v>7.26</v>
      </c>
      <c r="R36" s="339">
        <v>26</v>
      </c>
      <c r="S36" s="339">
        <v>1.5</v>
      </c>
    </row>
    <row r="37" spans="1:19">
      <c r="A37" s="329" t="s">
        <v>178</v>
      </c>
      <c r="B37" s="332" t="s">
        <v>184</v>
      </c>
      <c r="C37" s="329">
        <v>684</v>
      </c>
      <c r="D37" s="329">
        <v>354</v>
      </c>
      <c r="E37" s="329">
        <v>330</v>
      </c>
      <c r="F37" s="329">
        <v>0.6</v>
      </c>
      <c r="G37" s="329">
        <v>0.4</v>
      </c>
      <c r="H37" s="329">
        <v>0.75</v>
      </c>
      <c r="I37" s="329">
        <v>0</v>
      </c>
      <c r="J37" s="329">
        <v>0.25</v>
      </c>
      <c r="K37" s="329">
        <v>122.2</v>
      </c>
      <c r="L37" s="329">
        <v>75.8</v>
      </c>
      <c r="M37" s="329">
        <v>34.04</v>
      </c>
      <c r="N37" s="329">
        <v>12.36</v>
      </c>
      <c r="O37" s="339">
        <v>109.8</v>
      </c>
      <c r="P37" s="340">
        <v>66</v>
      </c>
      <c r="Q37" s="340">
        <v>9.8000000000000007</v>
      </c>
      <c r="R37" s="339">
        <v>34</v>
      </c>
      <c r="S37" s="339">
        <v>4.0000000000006301E-2</v>
      </c>
    </row>
    <row r="38" spans="1:19">
      <c r="A38" s="329" t="s">
        <v>178</v>
      </c>
      <c r="B38" s="332" t="s">
        <v>185</v>
      </c>
      <c r="C38" s="329">
        <v>72</v>
      </c>
      <c r="D38" s="329">
        <v>72</v>
      </c>
      <c r="E38" s="329">
        <v>0</v>
      </c>
      <c r="F38" s="329">
        <v>0.8</v>
      </c>
      <c r="G38" s="329">
        <v>0.2</v>
      </c>
      <c r="H38" s="329">
        <v>0.7</v>
      </c>
      <c r="I38" s="329">
        <v>0</v>
      </c>
      <c r="J38" s="329">
        <v>0.3</v>
      </c>
      <c r="K38" s="329">
        <v>14.49</v>
      </c>
      <c r="L38" s="329">
        <v>11.78</v>
      </c>
      <c r="M38" s="329">
        <v>1.85</v>
      </c>
      <c r="N38" s="329">
        <v>0.86</v>
      </c>
      <c r="O38" s="339">
        <v>13.78</v>
      </c>
      <c r="P38" s="340">
        <v>8</v>
      </c>
      <c r="Q38" s="340">
        <v>3.78</v>
      </c>
      <c r="R38" s="339">
        <v>2</v>
      </c>
      <c r="S38" s="339">
        <v>-0.15</v>
      </c>
    </row>
    <row r="39" spans="1:19">
      <c r="A39" s="329"/>
      <c r="B39" s="329" t="s">
        <v>187</v>
      </c>
      <c r="C39" s="329">
        <v>7368</v>
      </c>
      <c r="D39" s="329">
        <v>1813</v>
      </c>
      <c r="E39" s="329">
        <v>5555</v>
      </c>
      <c r="F39" s="329"/>
      <c r="G39" s="329"/>
      <c r="H39" s="329"/>
      <c r="I39" s="329"/>
      <c r="J39" s="329"/>
      <c r="K39" s="329">
        <v>1248.31</v>
      </c>
      <c r="L39" s="329">
        <v>871.56</v>
      </c>
      <c r="M39" s="329">
        <v>245.9</v>
      </c>
      <c r="N39" s="329">
        <v>130.85</v>
      </c>
      <c r="O39" s="339">
        <v>1120.56</v>
      </c>
      <c r="P39" s="339">
        <v>786</v>
      </c>
      <c r="Q39" s="339">
        <v>85.56</v>
      </c>
      <c r="R39" s="339">
        <v>249</v>
      </c>
      <c r="S39" s="339">
        <v>-3.0999999999999601</v>
      </c>
    </row>
    <row r="40" spans="1:19" ht="27">
      <c r="A40" s="329"/>
      <c r="B40" s="329" t="s">
        <v>349</v>
      </c>
      <c r="C40" s="329">
        <v>668</v>
      </c>
      <c r="D40" s="329">
        <v>105</v>
      </c>
      <c r="E40" s="329">
        <v>563</v>
      </c>
      <c r="F40" s="329"/>
      <c r="G40" s="329"/>
      <c r="H40" s="329"/>
      <c r="I40" s="329"/>
      <c r="J40" s="329"/>
      <c r="K40" s="329">
        <v>112.1</v>
      </c>
      <c r="L40" s="329">
        <v>68.12</v>
      </c>
      <c r="M40" s="329">
        <v>5.08</v>
      </c>
      <c r="N40" s="329">
        <v>38.9</v>
      </c>
      <c r="O40" s="339">
        <v>77.12</v>
      </c>
      <c r="P40" s="339">
        <v>61</v>
      </c>
      <c r="Q40" s="339">
        <v>7.12</v>
      </c>
      <c r="R40" s="339">
        <v>9</v>
      </c>
      <c r="S40" s="339">
        <v>-3.92</v>
      </c>
    </row>
    <row r="41" spans="1:19">
      <c r="A41" s="329" t="s">
        <v>186</v>
      </c>
      <c r="B41" s="329" t="s">
        <v>188</v>
      </c>
      <c r="C41" s="329">
        <v>452</v>
      </c>
      <c r="D41" s="329">
        <v>105</v>
      </c>
      <c r="E41" s="329">
        <v>347</v>
      </c>
      <c r="F41" s="329">
        <v>0.6</v>
      </c>
      <c r="G41" s="329">
        <v>0.4</v>
      </c>
      <c r="H41" s="329">
        <v>0</v>
      </c>
      <c r="I41" s="329">
        <v>1</v>
      </c>
      <c r="J41" s="329">
        <v>0</v>
      </c>
      <c r="K41" s="329">
        <v>77.540000000000006</v>
      </c>
      <c r="L41" s="329">
        <v>46.93</v>
      </c>
      <c r="M41" s="329">
        <v>0</v>
      </c>
      <c r="N41" s="329">
        <v>30.61</v>
      </c>
      <c r="O41" s="339">
        <v>46.93</v>
      </c>
      <c r="P41" s="340">
        <v>42</v>
      </c>
      <c r="Q41" s="340">
        <v>4.93</v>
      </c>
      <c r="R41" s="339">
        <v>0</v>
      </c>
      <c r="S41" s="339">
        <v>0</v>
      </c>
    </row>
    <row r="42" spans="1:19">
      <c r="A42" s="329" t="s">
        <v>186</v>
      </c>
      <c r="B42" s="329" t="s">
        <v>189</v>
      </c>
      <c r="C42" s="329">
        <v>44</v>
      </c>
      <c r="D42" s="329">
        <v>0</v>
      </c>
      <c r="E42" s="329">
        <v>44</v>
      </c>
      <c r="F42" s="329">
        <v>0.6</v>
      </c>
      <c r="G42" s="329">
        <v>0.4</v>
      </c>
      <c r="H42" s="329">
        <v>0.4</v>
      </c>
      <c r="I42" s="329">
        <v>0.6</v>
      </c>
      <c r="J42" s="329">
        <v>0</v>
      </c>
      <c r="K42" s="329">
        <v>7.04</v>
      </c>
      <c r="L42" s="329">
        <v>4.3099999999999996</v>
      </c>
      <c r="M42" s="329">
        <v>1.04</v>
      </c>
      <c r="N42" s="329">
        <v>1.69</v>
      </c>
      <c r="O42" s="339">
        <v>5.31</v>
      </c>
      <c r="P42" s="340">
        <v>4</v>
      </c>
      <c r="Q42" s="340">
        <v>0.31</v>
      </c>
      <c r="R42" s="339">
        <v>1</v>
      </c>
      <c r="S42" s="339">
        <v>0.04</v>
      </c>
    </row>
    <row r="43" spans="1:19">
      <c r="A43" s="329" t="s">
        <v>186</v>
      </c>
      <c r="B43" s="329" t="s">
        <v>193</v>
      </c>
      <c r="C43" s="329">
        <v>172</v>
      </c>
      <c r="D43" s="329">
        <v>0</v>
      </c>
      <c r="E43" s="329">
        <v>172</v>
      </c>
      <c r="F43" s="329">
        <v>0.6</v>
      </c>
      <c r="G43" s="329">
        <v>0.4</v>
      </c>
      <c r="H43" s="329">
        <v>0.4</v>
      </c>
      <c r="I43" s="329">
        <v>0.6</v>
      </c>
      <c r="J43" s="329">
        <v>0</v>
      </c>
      <c r="K43" s="329">
        <v>27.52</v>
      </c>
      <c r="L43" s="329">
        <v>16.88</v>
      </c>
      <c r="M43" s="329">
        <v>4.04</v>
      </c>
      <c r="N43" s="329">
        <v>6.6</v>
      </c>
      <c r="O43" s="339">
        <v>24.88</v>
      </c>
      <c r="P43" s="340">
        <v>15</v>
      </c>
      <c r="Q43" s="340">
        <v>1.88</v>
      </c>
      <c r="R43" s="339">
        <v>8</v>
      </c>
      <c r="S43" s="339">
        <v>-3.96</v>
      </c>
    </row>
    <row r="44" spans="1:19">
      <c r="A44" s="329" t="s">
        <v>186</v>
      </c>
      <c r="B44" s="332" t="s">
        <v>194</v>
      </c>
      <c r="C44" s="329">
        <v>1185</v>
      </c>
      <c r="D44" s="329">
        <v>152</v>
      </c>
      <c r="E44" s="329">
        <v>1033</v>
      </c>
      <c r="F44" s="329">
        <v>0.6</v>
      </c>
      <c r="G44" s="329">
        <v>0.4</v>
      </c>
      <c r="H44" s="329">
        <v>0.75</v>
      </c>
      <c r="I44" s="329">
        <v>0</v>
      </c>
      <c r="J44" s="329">
        <v>0.25</v>
      </c>
      <c r="K44" s="329">
        <v>193.46</v>
      </c>
      <c r="L44" s="329">
        <v>120.01</v>
      </c>
      <c r="M44" s="329">
        <v>53.88</v>
      </c>
      <c r="N44" s="329">
        <v>19.57</v>
      </c>
      <c r="O44" s="339">
        <v>174.01</v>
      </c>
      <c r="P44" s="340">
        <v>106</v>
      </c>
      <c r="Q44" s="340">
        <v>14.01</v>
      </c>
      <c r="R44" s="339">
        <v>54</v>
      </c>
      <c r="S44" s="339">
        <v>-0.119999999999976</v>
      </c>
    </row>
    <row r="45" spans="1:19">
      <c r="A45" s="329" t="s">
        <v>186</v>
      </c>
      <c r="B45" s="332" t="s">
        <v>195</v>
      </c>
      <c r="C45" s="329">
        <v>958</v>
      </c>
      <c r="D45" s="329">
        <v>151</v>
      </c>
      <c r="E45" s="329">
        <v>807</v>
      </c>
      <c r="F45" s="329">
        <v>0.6</v>
      </c>
      <c r="G45" s="329">
        <v>0.4</v>
      </c>
      <c r="H45" s="329">
        <v>0.75</v>
      </c>
      <c r="I45" s="329">
        <v>0</v>
      </c>
      <c r="J45" s="329">
        <v>0.25</v>
      </c>
      <c r="K45" s="329">
        <v>157.52000000000001</v>
      </c>
      <c r="L45" s="329">
        <v>97.71</v>
      </c>
      <c r="M45" s="329">
        <v>43.88</v>
      </c>
      <c r="N45" s="329">
        <v>15.93</v>
      </c>
      <c r="O45" s="339">
        <v>137.71</v>
      </c>
      <c r="P45" s="340">
        <v>81</v>
      </c>
      <c r="Q45" s="340">
        <v>16.71</v>
      </c>
      <c r="R45" s="339">
        <v>40</v>
      </c>
      <c r="S45" s="339">
        <v>3.8800000000000199</v>
      </c>
    </row>
    <row r="46" spans="1:19">
      <c r="A46" s="329" t="s">
        <v>186</v>
      </c>
      <c r="B46" s="332" t="s">
        <v>196</v>
      </c>
      <c r="C46" s="329">
        <v>256</v>
      </c>
      <c r="D46" s="329">
        <v>72</v>
      </c>
      <c r="E46" s="329">
        <v>184</v>
      </c>
      <c r="F46" s="329">
        <v>0.8</v>
      </c>
      <c r="G46" s="329">
        <v>0.2</v>
      </c>
      <c r="H46" s="329">
        <v>0.7</v>
      </c>
      <c r="I46" s="329">
        <v>0</v>
      </c>
      <c r="J46" s="329">
        <v>0.3</v>
      </c>
      <c r="K46" s="329">
        <v>44.12</v>
      </c>
      <c r="L46" s="329">
        <v>35.85</v>
      </c>
      <c r="M46" s="329">
        <v>5.64</v>
      </c>
      <c r="N46" s="329">
        <v>2.63</v>
      </c>
      <c r="O46" s="339">
        <v>41.85</v>
      </c>
      <c r="P46" s="340">
        <v>31</v>
      </c>
      <c r="Q46" s="340">
        <v>4.8499999999999996</v>
      </c>
      <c r="R46" s="339">
        <v>6</v>
      </c>
      <c r="S46" s="339">
        <v>-0.35999999999999899</v>
      </c>
    </row>
    <row r="47" spans="1:19">
      <c r="A47" s="329" t="s">
        <v>186</v>
      </c>
      <c r="B47" s="332" t="s">
        <v>197</v>
      </c>
      <c r="C47" s="329">
        <v>560</v>
      </c>
      <c r="D47" s="329">
        <v>235</v>
      </c>
      <c r="E47" s="329">
        <v>325</v>
      </c>
      <c r="F47" s="329">
        <v>0.6</v>
      </c>
      <c r="G47" s="329">
        <v>0.4</v>
      </c>
      <c r="H47" s="329">
        <v>0.7</v>
      </c>
      <c r="I47" s="329">
        <v>0</v>
      </c>
      <c r="J47" s="329">
        <v>0.3</v>
      </c>
      <c r="K47" s="329">
        <v>98.04</v>
      </c>
      <c r="L47" s="329">
        <v>60.72</v>
      </c>
      <c r="M47" s="329">
        <v>25.44</v>
      </c>
      <c r="N47" s="329">
        <v>11.88</v>
      </c>
      <c r="O47" s="339">
        <v>83.72</v>
      </c>
      <c r="P47" s="340">
        <v>48</v>
      </c>
      <c r="Q47" s="340">
        <v>12.72</v>
      </c>
      <c r="R47" s="339">
        <v>23</v>
      </c>
      <c r="S47" s="339">
        <v>2.44</v>
      </c>
    </row>
    <row r="48" spans="1:19">
      <c r="A48" s="329" t="s">
        <v>186</v>
      </c>
      <c r="B48" s="332" t="s">
        <v>198</v>
      </c>
      <c r="C48" s="329">
        <v>1060</v>
      </c>
      <c r="D48" s="329">
        <v>189</v>
      </c>
      <c r="E48" s="329">
        <v>871</v>
      </c>
      <c r="F48" s="329">
        <v>0.6</v>
      </c>
      <c r="G48" s="329">
        <v>0.4</v>
      </c>
      <c r="H48" s="329">
        <v>0.7</v>
      </c>
      <c r="I48" s="329">
        <v>0</v>
      </c>
      <c r="J48" s="329">
        <v>0.3</v>
      </c>
      <c r="K48" s="329">
        <v>175.44</v>
      </c>
      <c r="L48" s="329">
        <v>108.65</v>
      </c>
      <c r="M48" s="329">
        <v>45.53</v>
      </c>
      <c r="N48" s="329">
        <v>21.26</v>
      </c>
      <c r="O48" s="339">
        <v>150.65</v>
      </c>
      <c r="P48" s="340">
        <v>88</v>
      </c>
      <c r="Q48" s="340">
        <v>20.65</v>
      </c>
      <c r="R48" s="339">
        <v>42</v>
      </c>
      <c r="S48" s="339">
        <v>3.53</v>
      </c>
    </row>
    <row r="49" spans="1:19">
      <c r="A49" s="329" t="s">
        <v>186</v>
      </c>
      <c r="B49" s="332" t="s">
        <v>199</v>
      </c>
      <c r="C49" s="329">
        <v>1490</v>
      </c>
      <c r="D49" s="329">
        <v>502</v>
      </c>
      <c r="E49" s="329">
        <v>988</v>
      </c>
      <c r="F49" s="329">
        <v>0.8</v>
      </c>
      <c r="G49" s="329">
        <v>0.2</v>
      </c>
      <c r="H49" s="329">
        <v>0.8</v>
      </c>
      <c r="I49" s="329">
        <v>0</v>
      </c>
      <c r="J49" s="329">
        <v>0.2</v>
      </c>
      <c r="K49" s="329">
        <v>259.67</v>
      </c>
      <c r="L49" s="329">
        <v>211.36</v>
      </c>
      <c r="M49" s="329">
        <v>37.97</v>
      </c>
      <c r="N49" s="329">
        <v>10.34</v>
      </c>
      <c r="O49" s="339">
        <v>248.36</v>
      </c>
      <c r="P49" s="340">
        <v>186</v>
      </c>
      <c r="Q49" s="340">
        <v>25.36</v>
      </c>
      <c r="R49" s="339">
        <v>37</v>
      </c>
      <c r="S49" s="339">
        <v>0.96999999999999897</v>
      </c>
    </row>
    <row r="50" spans="1:19">
      <c r="A50" s="329" t="s">
        <v>186</v>
      </c>
      <c r="B50" s="332" t="s">
        <v>200</v>
      </c>
      <c r="C50" s="329">
        <v>1191</v>
      </c>
      <c r="D50" s="329">
        <v>407</v>
      </c>
      <c r="E50" s="329">
        <v>784</v>
      </c>
      <c r="F50" s="329">
        <v>0.8</v>
      </c>
      <c r="G50" s="329">
        <v>0.2</v>
      </c>
      <c r="H50" s="329">
        <v>0.75</v>
      </c>
      <c r="I50" s="329">
        <v>0</v>
      </c>
      <c r="J50" s="329">
        <v>0.25</v>
      </c>
      <c r="K50" s="329">
        <v>207.96</v>
      </c>
      <c r="L50" s="329">
        <v>169.14</v>
      </c>
      <c r="M50" s="329">
        <v>28.48</v>
      </c>
      <c r="N50" s="329">
        <v>10.34</v>
      </c>
      <c r="O50" s="339">
        <v>207.14</v>
      </c>
      <c r="P50" s="340">
        <v>185</v>
      </c>
      <c r="Q50" s="340">
        <v>-15.86</v>
      </c>
      <c r="R50" s="339">
        <v>38</v>
      </c>
      <c r="S50" s="339">
        <v>-9.5200000000000102</v>
      </c>
    </row>
    <row r="51" spans="1:19">
      <c r="A51" s="329"/>
      <c r="B51" s="329" t="s">
        <v>202</v>
      </c>
      <c r="C51" s="329">
        <v>18726</v>
      </c>
      <c r="D51" s="329">
        <v>5925</v>
      </c>
      <c r="E51" s="329">
        <v>12801</v>
      </c>
      <c r="F51" s="329"/>
      <c r="G51" s="329"/>
      <c r="H51" s="329"/>
      <c r="I51" s="329"/>
      <c r="J51" s="329"/>
      <c r="K51" s="329">
        <v>3233.81</v>
      </c>
      <c r="L51" s="329">
        <v>2401.67</v>
      </c>
      <c r="M51" s="329">
        <v>574.78</v>
      </c>
      <c r="N51" s="329">
        <v>257.36</v>
      </c>
      <c r="O51" s="339">
        <v>2943.67</v>
      </c>
      <c r="P51" s="339">
        <v>1977</v>
      </c>
      <c r="Q51" s="339">
        <v>424.67</v>
      </c>
      <c r="R51" s="339">
        <v>542</v>
      </c>
      <c r="S51" s="339">
        <v>32.780000000000101</v>
      </c>
    </row>
    <row r="52" spans="1:19" ht="27">
      <c r="A52" s="329"/>
      <c r="B52" s="329" t="s">
        <v>350</v>
      </c>
      <c r="C52" s="329">
        <v>1438</v>
      </c>
      <c r="D52" s="329">
        <v>241</v>
      </c>
      <c r="E52" s="329">
        <v>1197</v>
      </c>
      <c r="F52" s="329"/>
      <c r="G52" s="329"/>
      <c r="H52" s="329"/>
      <c r="I52" s="329"/>
      <c r="J52" s="329"/>
      <c r="K52" s="329">
        <v>242.86</v>
      </c>
      <c r="L52" s="329">
        <v>147.02000000000001</v>
      </c>
      <c r="M52" s="329">
        <v>0.54</v>
      </c>
      <c r="N52" s="329">
        <v>95.3</v>
      </c>
      <c r="O52" s="339">
        <v>149.02000000000001</v>
      </c>
      <c r="P52" s="339">
        <v>121</v>
      </c>
      <c r="Q52" s="339">
        <v>26.02</v>
      </c>
      <c r="R52" s="339">
        <v>2</v>
      </c>
      <c r="S52" s="339">
        <v>-1.46</v>
      </c>
    </row>
    <row r="53" spans="1:19">
      <c r="A53" s="329" t="s">
        <v>201</v>
      </c>
      <c r="B53" s="329" t="s">
        <v>203</v>
      </c>
      <c r="C53" s="329">
        <v>1415</v>
      </c>
      <c r="D53" s="329">
        <v>241</v>
      </c>
      <c r="E53" s="329">
        <v>1174</v>
      </c>
      <c r="F53" s="329">
        <v>0.6</v>
      </c>
      <c r="G53" s="329">
        <v>0.4</v>
      </c>
      <c r="H53" s="329">
        <v>0</v>
      </c>
      <c r="I53" s="329">
        <v>1</v>
      </c>
      <c r="J53" s="329">
        <v>0</v>
      </c>
      <c r="K53" s="329">
        <v>239.18</v>
      </c>
      <c r="L53" s="329">
        <v>144.76</v>
      </c>
      <c r="M53" s="329">
        <v>0</v>
      </c>
      <c r="N53" s="329">
        <v>94.42</v>
      </c>
      <c r="O53" s="339">
        <v>145.76</v>
      </c>
      <c r="P53" s="340">
        <v>119</v>
      </c>
      <c r="Q53" s="340">
        <v>25.76</v>
      </c>
      <c r="R53" s="339">
        <v>1</v>
      </c>
      <c r="S53" s="339">
        <v>-1</v>
      </c>
    </row>
    <row r="54" spans="1:19">
      <c r="A54" s="329" t="s">
        <v>201</v>
      </c>
      <c r="B54" s="329" t="s">
        <v>204</v>
      </c>
      <c r="C54" s="329">
        <v>23</v>
      </c>
      <c r="D54" s="329">
        <v>0</v>
      </c>
      <c r="E54" s="329">
        <v>23</v>
      </c>
      <c r="F54" s="329">
        <v>0.6</v>
      </c>
      <c r="G54" s="329">
        <v>0.4</v>
      </c>
      <c r="H54" s="329">
        <v>0.4</v>
      </c>
      <c r="I54" s="329">
        <v>0.6</v>
      </c>
      <c r="J54" s="329">
        <v>0</v>
      </c>
      <c r="K54" s="329">
        <v>3.68</v>
      </c>
      <c r="L54" s="329">
        <v>2.2599999999999998</v>
      </c>
      <c r="M54" s="329">
        <v>0.54</v>
      </c>
      <c r="N54" s="329">
        <v>0.88</v>
      </c>
      <c r="O54" s="339">
        <v>3.26</v>
      </c>
      <c r="P54" s="340">
        <v>2</v>
      </c>
      <c r="Q54" s="340">
        <v>0.26</v>
      </c>
      <c r="R54" s="339">
        <v>1</v>
      </c>
      <c r="S54" s="339">
        <v>-0.46</v>
      </c>
    </row>
    <row r="55" spans="1:19">
      <c r="A55" s="329" t="s">
        <v>201</v>
      </c>
      <c r="B55" s="332" t="s">
        <v>207</v>
      </c>
      <c r="C55" s="329">
        <v>1311</v>
      </c>
      <c r="D55" s="329">
        <v>434</v>
      </c>
      <c r="E55" s="329">
        <v>877</v>
      </c>
      <c r="F55" s="329">
        <v>0.6</v>
      </c>
      <c r="G55" s="329">
        <v>0.4</v>
      </c>
      <c r="H55" s="329">
        <v>0.75</v>
      </c>
      <c r="I55" s="329">
        <v>0</v>
      </c>
      <c r="J55" s="329">
        <v>0.25</v>
      </c>
      <c r="K55" s="329">
        <v>224.55</v>
      </c>
      <c r="L55" s="329">
        <v>139.29</v>
      </c>
      <c r="M55" s="329">
        <v>62.55</v>
      </c>
      <c r="N55" s="329">
        <v>22.71</v>
      </c>
      <c r="O55" s="339">
        <v>199.29</v>
      </c>
      <c r="P55" s="340">
        <v>119</v>
      </c>
      <c r="Q55" s="340">
        <v>20.29</v>
      </c>
      <c r="R55" s="339">
        <v>60</v>
      </c>
      <c r="S55" s="339">
        <v>2.5499999999999798</v>
      </c>
    </row>
    <row r="56" spans="1:19">
      <c r="A56" s="329" t="s">
        <v>201</v>
      </c>
      <c r="B56" s="332" t="s">
        <v>208</v>
      </c>
      <c r="C56" s="329">
        <v>2136</v>
      </c>
      <c r="D56" s="329">
        <v>877</v>
      </c>
      <c r="E56" s="329">
        <v>1259</v>
      </c>
      <c r="F56" s="329">
        <v>0.8</v>
      </c>
      <c r="G56" s="329">
        <v>0.2</v>
      </c>
      <c r="H56" s="329">
        <v>0.8</v>
      </c>
      <c r="I56" s="329">
        <v>0</v>
      </c>
      <c r="J56" s="329">
        <v>0.2</v>
      </c>
      <c r="K56" s="329">
        <v>378.56</v>
      </c>
      <c r="L56" s="329">
        <v>308.14999999999998</v>
      </c>
      <c r="M56" s="329">
        <v>55.34</v>
      </c>
      <c r="N56" s="329">
        <v>15.07</v>
      </c>
      <c r="O56" s="339">
        <v>363.15</v>
      </c>
      <c r="P56" s="340">
        <v>271</v>
      </c>
      <c r="Q56" s="340">
        <v>37.15</v>
      </c>
      <c r="R56" s="339">
        <v>55</v>
      </c>
      <c r="S56" s="339">
        <v>0.340000000000032</v>
      </c>
    </row>
    <row r="57" spans="1:19">
      <c r="A57" s="329" t="s">
        <v>201</v>
      </c>
      <c r="B57" s="332" t="s">
        <v>209</v>
      </c>
      <c r="C57" s="329">
        <v>3729</v>
      </c>
      <c r="D57" s="329">
        <v>1288</v>
      </c>
      <c r="E57" s="329">
        <v>2441</v>
      </c>
      <c r="F57" s="329">
        <v>0.8</v>
      </c>
      <c r="G57" s="329">
        <v>0.2</v>
      </c>
      <c r="H57" s="329">
        <v>0.8</v>
      </c>
      <c r="I57" s="329">
        <v>0</v>
      </c>
      <c r="J57" s="329">
        <v>0.2</v>
      </c>
      <c r="K57" s="329">
        <v>651.15</v>
      </c>
      <c r="L57" s="329">
        <v>530.02</v>
      </c>
      <c r="M57" s="329">
        <v>95.2</v>
      </c>
      <c r="N57" s="329">
        <v>25.93</v>
      </c>
      <c r="O57" s="339">
        <v>621.02</v>
      </c>
      <c r="P57" s="340">
        <v>436</v>
      </c>
      <c r="Q57" s="340">
        <v>94.02</v>
      </c>
      <c r="R57" s="339">
        <v>91</v>
      </c>
      <c r="S57" s="339">
        <v>4.2000000000000499</v>
      </c>
    </row>
    <row r="58" spans="1:19">
      <c r="A58" s="329" t="s">
        <v>201</v>
      </c>
      <c r="B58" s="332" t="s">
        <v>210</v>
      </c>
      <c r="C58" s="329">
        <v>2034</v>
      </c>
      <c r="D58" s="329">
        <v>787</v>
      </c>
      <c r="E58" s="329">
        <v>1247</v>
      </c>
      <c r="F58" s="329">
        <v>0.6</v>
      </c>
      <c r="G58" s="329">
        <v>0.4</v>
      </c>
      <c r="H58" s="329">
        <v>0.8</v>
      </c>
      <c r="I58" s="329">
        <v>0</v>
      </c>
      <c r="J58" s="329">
        <v>0.2</v>
      </c>
      <c r="K58" s="329">
        <v>352.28</v>
      </c>
      <c r="L58" s="329">
        <v>218.89</v>
      </c>
      <c r="M58" s="329">
        <v>104.84</v>
      </c>
      <c r="N58" s="329">
        <v>28.55</v>
      </c>
      <c r="O58" s="339">
        <v>311.89</v>
      </c>
      <c r="P58" s="340">
        <v>171</v>
      </c>
      <c r="Q58" s="340">
        <v>47.89</v>
      </c>
      <c r="R58" s="339">
        <v>93</v>
      </c>
      <c r="S58" s="339">
        <v>11.84</v>
      </c>
    </row>
    <row r="59" spans="1:19">
      <c r="A59" s="329" t="s">
        <v>201</v>
      </c>
      <c r="B59" s="332" t="s">
        <v>211</v>
      </c>
      <c r="C59" s="329">
        <v>2082</v>
      </c>
      <c r="D59" s="329">
        <v>692</v>
      </c>
      <c r="E59" s="329">
        <v>1390</v>
      </c>
      <c r="F59" s="329">
        <v>0.6</v>
      </c>
      <c r="G59" s="329">
        <v>0.4</v>
      </c>
      <c r="H59" s="329">
        <v>0.8</v>
      </c>
      <c r="I59" s="329">
        <v>0</v>
      </c>
      <c r="J59" s="329">
        <v>0.2</v>
      </c>
      <c r="K59" s="329">
        <v>356.12</v>
      </c>
      <c r="L59" s="329">
        <v>221.28</v>
      </c>
      <c r="M59" s="329">
        <v>105.98</v>
      </c>
      <c r="N59" s="329">
        <v>28.86</v>
      </c>
      <c r="O59" s="339">
        <v>323.27999999999997</v>
      </c>
      <c r="P59" s="340">
        <v>188</v>
      </c>
      <c r="Q59" s="340">
        <v>33.28</v>
      </c>
      <c r="R59" s="339">
        <v>102</v>
      </c>
      <c r="S59" s="339">
        <v>3.98000000000002</v>
      </c>
    </row>
    <row r="60" spans="1:19">
      <c r="A60" s="329" t="s">
        <v>201</v>
      </c>
      <c r="B60" s="332" t="s">
        <v>212</v>
      </c>
      <c r="C60" s="329">
        <v>2249</v>
      </c>
      <c r="D60" s="329">
        <v>581</v>
      </c>
      <c r="E60" s="329">
        <v>1668</v>
      </c>
      <c r="F60" s="329">
        <v>0.8</v>
      </c>
      <c r="G60" s="329">
        <v>0.2</v>
      </c>
      <c r="H60" s="329">
        <v>0.8</v>
      </c>
      <c r="I60" s="329">
        <v>0</v>
      </c>
      <c r="J60" s="329">
        <v>0.2</v>
      </c>
      <c r="K60" s="329">
        <v>384.83</v>
      </c>
      <c r="L60" s="329">
        <v>313.25</v>
      </c>
      <c r="M60" s="329">
        <v>56.26</v>
      </c>
      <c r="N60" s="329">
        <v>15.32</v>
      </c>
      <c r="O60" s="339">
        <v>364.25</v>
      </c>
      <c r="P60" s="340">
        <v>243</v>
      </c>
      <c r="Q60" s="340">
        <v>70.25</v>
      </c>
      <c r="R60" s="339">
        <v>51</v>
      </c>
      <c r="S60" s="339">
        <v>5.25999999999999</v>
      </c>
    </row>
    <row r="61" spans="1:19">
      <c r="A61" s="329" t="s">
        <v>201</v>
      </c>
      <c r="B61" s="332" t="s">
        <v>213</v>
      </c>
      <c r="C61" s="329">
        <v>2037</v>
      </c>
      <c r="D61" s="329">
        <v>555</v>
      </c>
      <c r="E61" s="329">
        <v>1482</v>
      </c>
      <c r="F61" s="329">
        <v>0.8</v>
      </c>
      <c r="G61" s="329">
        <v>0.2</v>
      </c>
      <c r="H61" s="329">
        <v>0.8</v>
      </c>
      <c r="I61" s="329">
        <v>0</v>
      </c>
      <c r="J61" s="329">
        <v>0.2</v>
      </c>
      <c r="K61" s="329">
        <v>349.72</v>
      </c>
      <c r="L61" s="329">
        <v>284.67</v>
      </c>
      <c r="M61" s="329">
        <v>51.13</v>
      </c>
      <c r="N61" s="329">
        <v>13.92</v>
      </c>
      <c r="O61" s="339">
        <v>332.67</v>
      </c>
      <c r="P61" s="340">
        <v>235</v>
      </c>
      <c r="Q61" s="340">
        <v>49.67</v>
      </c>
      <c r="R61" s="339">
        <v>48</v>
      </c>
      <c r="S61" s="339">
        <v>3.13</v>
      </c>
    </row>
    <row r="62" spans="1:19">
      <c r="A62" s="329" t="s">
        <v>201</v>
      </c>
      <c r="B62" s="332" t="s">
        <v>214</v>
      </c>
      <c r="C62" s="329">
        <v>720</v>
      </c>
      <c r="D62" s="329">
        <v>0</v>
      </c>
      <c r="E62" s="329">
        <v>720</v>
      </c>
      <c r="F62" s="329">
        <v>0.8</v>
      </c>
      <c r="G62" s="329">
        <v>0.2</v>
      </c>
      <c r="H62" s="329">
        <v>0.8</v>
      </c>
      <c r="I62" s="329">
        <v>0</v>
      </c>
      <c r="J62" s="329">
        <v>0.2</v>
      </c>
      <c r="K62" s="329">
        <v>115.73</v>
      </c>
      <c r="L62" s="329">
        <v>94.2</v>
      </c>
      <c r="M62" s="329">
        <v>16.920000000000002</v>
      </c>
      <c r="N62" s="329">
        <v>4.6100000000000003</v>
      </c>
      <c r="O62" s="339">
        <v>110.2</v>
      </c>
      <c r="P62" s="340">
        <v>77</v>
      </c>
      <c r="Q62" s="340">
        <v>17.2</v>
      </c>
      <c r="R62" s="339">
        <v>16</v>
      </c>
      <c r="S62" s="339">
        <v>0.92000000000000204</v>
      </c>
    </row>
    <row r="63" spans="1:19">
      <c r="A63" s="329" t="s">
        <v>201</v>
      </c>
      <c r="B63" s="332" t="s">
        <v>215</v>
      </c>
      <c r="C63" s="329">
        <v>990</v>
      </c>
      <c r="D63" s="329">
        <v>470</v>
      </c>
      <c r="E63" s="329">
        <v>520</v>
      </c>
      <c r="F63" s="329">
        <v>0.8</v>
      </c>
      <c r="G63" s="329">
        <v>0.2</v>
      </c>
      <c r="H63" s="329">
        <v>0.8</v>
      </c>
      <c r="I63" s="329">
        <v>0</v>
      </c>
      <c r="J63" s="329">
        <v>0.2</v>
      </c>
      <c r="K63" s="329">
        <v>178.01</v>
      </c>
      <c r="L63" s="329">
        <v>144.9</v>
      </c>
      <c r="M63" s="329">
        <v>26.02</v>
      </c>
      <c r="N63" s="329">
        <v>7.09</v>
      </c>
      <c r="O63" s="339">
        <v>168.9</v>
      </c>
      <c r="P63" s="340">
        <v>116</v>
      </c>
      <c r="Q63" s="340">
        <v>28.9</v>
      </c>
      <c r="R63" s="339">
        <v>24</v>
      </c>
      <c r="S63" s="339">
        <v>2.0200000000000098</v>
      </c>
    </row>
    <row r="64" spans="1:19">
      <c r="A64" s="329"/>
      <c r="B64" s="329" t="s">
        <v>217</v>
      </c>
      <c r="C64" s="329">
        <v>5215</v>
      </c>
      <c r="D64" s="329">
        <v>1292</v>
      </c>
      <c r="E64" s="329">
        <v>3923</v>
      </c>
      <c r="F64" s="329"/>
      <c r="G64" s="329"/>
      <c r="H64" s="329"/>
      <c r="I64" s="329"/>
      <c r="J64" s="329"/>
      <c r="K64" s="329">
        <v>884.59</v>
      </c>
      <c r="L64" s="329">
        <v>625.17999999999995</v>
      </c>
      <c r="M64" s="329">
        <v>167.92</v>
      </c>
      <c r="N64" s="329">
        <v>91.49</v>
      </c>
      <c r="O64" s="339">
        <v>788.18</v>
      </c>
      <c r="P64" s="339">
        <v>537</v>
      </c>
      <c r="Q64" s="339">
        <v>88.18</v>
      </c>
      <c r="R64" s="339">
        <v>163</v>
      </c>
      <c r="S64" s="339">
        <v>4.9200000000000097</v>
      </c>
    </row>
    <row r="65" spans="1:19" ht="27">
      <c r="A65" s="329"/>
      <c r="B65" s="329" t="s">
        <v>351</v>
      </c>
      <c r="C65" s="329">
        <v>607</v>
      </c>
      <c r="D65" s="329">
        <v>111</v>
      </c>
      <c r="E65" s="329">
        <v>496</v>
      </c>
      <c r="F65" s="329"/>
      <c r="G65" s="329"/>
      <c r="H65" s="329"/>
      <c r="I65" s="329"/>
      <c r="J65" s="329"/>
      <c r="K65" s="329">
        <v>101.95</v>
      </c>
      <c r="L65" s="329">
        <v>62.26</v>
      </c>
      <c r="M65" s="329">
        <v>10.34</v>
      </c>
      <c r="N65" s="329">
        <v>29.35</v>
      </c>
      <c r="O65" s="339">
        <v>70.260000000000005</v>
      </c>
      <c r="P65" s="339">
        <v>52</v>
      </c>
      <c r="Q65" s="339">
        <v>10.26</v>
      </c>
      <c r="R65" s="339">
        <v>8</v>
      </c>
      <c r="S65" s="339">
        <v>2.34</v>
      </c>
    </row>
    <row r="66" spans="1:19">
      <c r="A66" s="329" t="s">
        <v>216</v>
      </c>
      <c r="B66" s="329" t="s">
        <v>218</v>
      </c>
      <c r="C66" s="329">
        <v>200</v>
      </c>
      <c r="D66" s="329">
        <v>111</v>
      </c>
      <c r="E66" s="329">
        <v>89</v>
      </c>
      <c r="F66" s="329">
        <v>0.6</v>
      </c>
      <c r="G66" s="329">
        <v>0.4</v>
      </c>
      <c r="H66" s="329">
        <v>0</v>
      </c>
      <c r="I66" s="329">
        <v>1</v>
      </c>
      <c r="J66" s="329">
        <v>0</v>
      </c>
      <c r="K66" s="329">
        <v>36.92</v>
      </c>
      <c r="L66" s="329">
        <v>22.34</v>
      </c>
      <c r="M66" s="329">
        <v>0</v>
      </c>
      <c r="N66" s="329">
        <v>14.58</v>
      </c>
      <c r="O66" s="339">
        <v>22.34</v>
      </c>
      <c r="P66" s="340">
        <v>18</v>
      </c>
      <c r="Q66" s="340">
        <v>4.34</v>
      </c>
      <c r="R66" s="339">
        <v>0</v>
      </c>
      <c r="S66" s="339">
        <v>0</v>
      </c>
    </row>
    <row r="67" spans="1:19">
      <c r="A67" s="329" t="s">
        <v>216</v>
      </c>
      <c r="B67" s="329" t="s">
        <v>219</v>
      </c>
      <c r="C67" s="329">
        <v>129</v>
      </c>
      <c r="D67" s="329">
        <v>0</v>
      </c>
      <c r="E67" s="329">
        <v>129</v>
      </c>
      <c r="F67" s="329">
        <v>0.6</v>
      </c>
      <c r="G67" s="329">
        <v>0.4</v>
      </c>
      <c r="H67" s="329">
        <v>0.4</v>
      </c>
      <c r="I67" s="329">
        <v>0.6</v>
      </c>
      <c r="J67" s="329">
        <v>0</v>
      </c>
      <c r="K67" s="329">
        <v>20.63</v>
      </c>
      <c r="L67" s="329">
        <v>12.65</v>
      </c>
      <c r="M67" s="329">
        <v>3.03</v>
      </c>
      <c r="N67" s="329">
        <v>4.95</v>
      </c>
      <c r="O67" s="339">
        <v>15.65</v>
      </c>
      <c r="P67" s="340">
        <v>12</v>
      </c>
      <c r="Q67" s="340">
        <v>0.65</v>
      </c>
      <c r="R67" s="339">
        <v>3</v>
      </c>
      <c r="S67" s="339">
        <v>2.9999999999999399E-2</v>
      </c>
    </row>
    <row r="68" spans="1:19">
      <c r="A68" s="329" t="s">
        <v>216</v>
      </c>
      <c r="B68" s="329" t="s">
        <v>220</v>
      </c>
      <c r="C68" s="329">
        <v>80</v>
      </c>
      <c r="D68" s="329">
        <v>0</v>
      </c>
      <c r="E68" s="329">
        <v>80</v>
      </c>
      <c r="F68" s="329">
        <v>0.6</v>
      </c>
      <c r="G68" s="329">
        <v>0.4</v>
      </c>
      <c r="H68" s="329">
        <v>0.4</v>
      </c>
      <c r="I68" s="329">
        <v>0.6</v>
      </c>
      <c r="J68" s="329">
        <v>0</v>
      </c>
      <c r="K68" s="329">
        <v>12.8</v>
      </c>
      <c r="L68" s="329">
        <v>7.85</v>
      </c>
      <c r="M68" s="329">
        <v>1.88</v>
      </c>
      <c r="N68" s="329">
        <v>3.07</v>
      </c>
      <c r="O68" s="339">
        <v>9.85</v>
      </c>
      <c r="P68" s="340">
        <v>7</v>
      </c>
      <c r="Q68" s="340">
        <v>0.85</v>
      </c>
      <c r="R68" s="339">
        <v>2</v>
      </c>
      <c r="S68" s="339">
        <v>-0.119999999999999</v>
      </c>
    </row>
    <row r="69" spans="1:19">
      <c r="A69" s="329" t="s">
        <v>216</v>
      </c>
      <c r="B69" s="329" t="s">
        <v>222</v>
      </c>
      <c r="C69" s="329">
        <v>154</v>
      </c>
      <c r="D69" s="329">
        <v>0</v>
      </c>
      <c r="E69" s="329">
        <v>154</v>
      </c>
      <c r="F69" s="329">
        <v>0.6</v>
      </c>
      <c r="G69" s="329">
        <v>0.4</v>
      </c>
      <c r="H69" s="329">
        <v>0.4</v>
      </c>
      <c r="I69" s="329">
        <v>0.6</v>
      </c>
      <c r="J69" s="329">
        <v>0</v>
      </c>
      <c r="K69" s="329">
        <v>24.64</v>
      </c>
      <c r="L69" s="329">
        <v>15.11</v>
      </c>
      <c r="M69" s="329">
        <v>3.62</v>
      </c>
      <c r="N69" s="329">
        <v>5.91</v>
      </c>
      <c r="O69" s="339">
        <v>16.11</v>
      </c>
      <c r="P69" s="340">
        <v>11</v>
      </c>
      <c r="Q69" s="340">
        <v>4.1100000000000003</v>
      </c>
      <c r="R69" s="339">
        <v>1</v>
      </c>
      <c r="S69" s="339">
        <v>2.62</v>
      </c>
    </row>
    <row r="70" spans="1:19">
      <c r="A70" s="329" t="s">
        <v>216</v>
      </c>
      <c r="B70" s="329" t="s">
        <v>221</v>
      </c>
      <c r="C70" s="329">
        <v>44</v>
      </c>
      <c r="D70" s="329">
        <v>0</v>
      </c>
      <c r="E70" s="329">
        <v>44</v>
      </c>
      <c r="F70" s="329">
        <v>0.6</v>
      </c>
      <c r="G70" s="329">
        <v>0.4</v>
      </c>
      <c r="H70" s="329">
        <v>0.7</v>
      </c>
      <c r="I70" s="329">
        <v>0</v>
      </c>
      <c r="J70" s="329">
        <v>0.3</v>
      </c>
      <c r="K70" s="329">
        <v>6.96</v>
      </c>
      <c r="L70" s="329">
        <v>4.3099999999999996</v>
      </c>
      <c r="M70" s="329">
        <v>1.81</v>
      </c>
      <c r="N70" s="329">
        <v>0.84</v>
      </c>
      <c r="O70" s="339">
        <v>6.31</v>
      </c>
      <c r="P70" s="340">
        <v>4</v>
      </c>
      <c r="Q70" s="340">
        <v>0.31</v>
      </c>
      <c r="R70" s="339">
        <v>2</v>
      </c>
      <c r="S70" s="339">
        <v>-0.19</v>
      </c>
    </row>
    <row r="71" spans="1:19">
      <c r="A71" s="329" t="s">
        <v>216</v>
      </c>
      <c r="B71" s="332" t="s">
        <v>223</v>
      </c>
      <c r="C71" s="329">
        <v>341</v>
      </c>
      <c r="D71" s="329">
        <v>326</v>
      </c>
      <c r="E71" s="329">
        <v>15</v>
      </c>
      <c r="F71" s="329">
        <v>0.6</v>
      </c>
      <c r="G71" s="329">
        <v>0.4</v>
      </c>
      <c r="H71" s="329">
        <v>0.7</v>
      </c>
      <c r="I71" s="329">
        <v>0</v>
      </c>
      <c r="J71" s="329">
        <v>0.3</v>
      </c>
      <c r="K71" s="329">
        <v>66.95</v>
      </c>
      <c r="L71" s="329">
        <v>41.46</v>
      </c>
      <c r="M71" s="329">
        <v>17.38</v>
      </c>
      <c r="N71" s="329">
        <v>8.11</v>
      </c>
      <c r="O71" s="339">
        <v>58.46</v>
      </c>
      <c r="P71" s="340">
        <v>36</v>
      </c>
      <c r="Q71" s="340">
        <v>5.46</v>
      </c>
      <c r="R71" s="339">
        <v>17</v>
      </c>
      <c r="S71" s="339">
        <v>0.380000000000003</v>
      </c>
    </row>
    <row r="72" spans="1:19">
      <c r="A72" s="329" t="s">
        <v>216</v>
      </c>
      <c r="B72" s="332" t="s">
        <v>224</v>
      </c>
      <c r="C72" s="329">
        <v>2415</v>
      </c>
      <c r="D72" s="329">
        <v>341</v>
      </c>
      <c r="E72" s="329">
        <v>2074</v>
      </c>
      <c r="F72" s="329">
        <v>0.8</v>
      </c>
      <c r="G72" s="329">
        <v>0.2</v>
      </c>
      <c r="H72" s="329">
        <v>0.8</v>
      </c>
      <c r="I72" s="329">
        <v>0</v>
      </c>
      <c r="J72" s="329">
        <v>0.2</v>
      </c>
      <c r="K72" s="329">
        <v>401.88</v>
      </c>
      <c r="L72" s="329">
        <v>327.12</v>
      </c>
      <c r="M72" s="329">
        <v>58.76</v>
      </c>
      <c r="N72" s="329">
        <v>16</v>
      </c>
      <c r="O72" s="339">
        <v>384.12</v>
      </c>
      <c r="P72" s="340">
        <v>276</v>
      </c>
      <c r="Q72" s="340">
        <v>51.12</v>
      </c>
      <c r="R72" s="339">
        <v>57</v>
      </c>
      <c r="S72" s="339">
        <v>1.75999999999999</v>
      </c>
    </row>
    <row r="73" spans="1:19">
      <c r="A73" s="329" t="s">
        <v>216</v>
      </c>
      <c r="B73" s="332" t="s">
        <v>225</v>
      </c>
      <c r="C73" s="329">
        <v>692</v>
      </c>
      <c r="D73" s="329">
        <v>184</v>
      </c>
      <c r="E73" s="329">
        <v>508</v>
      </c>
      <c r="F73" s="329">
        <v>0.6</v>
      </c>
      <c r="G73" s="329">
        <v>0.4</v>
      </c>
      <c r="H73" s="329">
        <v>0.7</v>
      </c>
      <c r="I73" s="329">
        <v>0</v>
      </c>
      <c r="J73" s="329">
        <v>0.3</v>
      </c>
      <c r="K73" s="329">
        <v>116.94</v>
      </c>
      <c r="L73" s="329">
        <v>72.42</v>
      </c>
      <c r="M73" s="329">
        <v>30.35</v>
      </c>
      <c r="N73" s="329">
        <v>14.17</v>
      </c>
      <c r="O73" s="339">
        <v>104.42</v>
      </c>
      <c r="P73" s="340">
        <v>69</v>
      </c>
      <c r="Q73" s="340">
        <v>3.42</v>
      </c>
      <c r="R73" s="339">
        <v>32</v>
      </c>
      <c r="S73" s="339">
        <v>-1.6499999999999899</v>
      </c>
    </row>
    <row r="74" spans="1:19">
      <c r="A74" s="329" t="s">
        <v>216</v>
      </c>
      <c r="B74" s="332" t="s">
        <v>226</v>
      </c>
      <c r="C74" s="329">
        <v>295</v>
      </c>
      <c r="D74" s="329">
        <v>105</v>
      </c>
      <c r="E74" s="329">
        <v>190</v>
      </c>
      <c r="F74" s="329">
        <v>0.6</v>
      </c>
      <c r="G74" s="329">
        <v>0.4</v>
      </c>
      <c r="H74" s="329">
        <v>0.7</v>
      </c>
      <c r="I74" s="329">
        <v>0</v>
      </c>
      <c r="J74" s="329">
        <v>0.3</v>
      </c>
      <c r="K74" s="329">
        <v>50.9</v>
      </c>
      <c r="L74" s="329">
        <v>31.52</v>
      </c>
      <c r="M74" s="329">
        <v>13.21</v>
      </c>
      <c r="N74" s="329">
        <v>6.17</v>
      </c>
      <c r="O74" s="339">
        <v>44.52</v>
      </c>
      <c r="P74" s="340">
        <v>27</v>
      </c>
      <c r="Q74" s="340">
        <v>4.5199999999999996</v>
      </c>
      <c r="R74" s="339">
        <v>13</v>
      </c>
      <c r="S74" s="339">
        <v>0.21000000000000801</v>
      </c>
    </row>
    <row r="75" spans="1:19">
      <c r="A75" s="329" t="s">
        <v>216</v>
      </c>
      <c r="B75" s="332" t="s">
        <v>227</v>
      </c>
      <c r="C75" s="329">
        <v>389</v>
      </c>
      <c r="D75" s="329">
        <v>94</v>
      </c>
      <c r="E75" s="329">
        <v>295</v>
      </c>
      <c r="F75" s="329">
        <v>0.6</v>
      </c>
      <c r="G75" s="329">
        <v>0.4</v>
      </c>
      <c r="H75" s="329">
        <v>0.7</v>
      </c>
      <c r="I75" s="329">
        <v>0</v>
      </c>
      <c r="J75" s="329">
        <v>0.3</v>
      </c>
      <c r="K75" s="329">
        <v>65.36</v>
      </c>
      <c r="L75" s="329">
        <v>40.479999999999997</v>
      </c>
      <c r="M75" s="329">
        <v>16.96</v>
      </c>
      <c r="N75" s="329">
        <v>7.92</v>
      </c>
      <c r="O75" s="339">
        <v>56.48</v>
      </c>
      <c r="P75" s="340">
        <v>34</v>
      </c>
      <c r="Q75" s="340">
        <v>6.48</v>
      </c>
      <c r="R75" s="339">
        <v>16</v>
      </c>
      <c r="S75" s="339">
        <v>0.96000000000000096</v>
      </c>
    </row>
    <row r="76" spans="1:19">
      <c r="A76" s="329" t="s">
        <v>216</v>
      </c>
      <c r="B76" s="332" t="s">
        <v>228</v>
      </c>
      <c r="C76" s="329">
        <v>476</v>
      </c>
      <c r="D76" s="329">
        <v>131</v>
      </c>
      <c r="E76" s="329">
        <v>345</v>
      </c>
      <c r="F76" s="329">
        <v>0.6</v>
      </c>
      <c r="G76" s="329">
        <v>0.4</v>
      </c>
      <c r="H76" s="329">
        <v>0.7</v>
      </c>
      <c r="I76" s="329">
        <v>0</v>
      </c>
      <c r="J76" s="329">
        <v>0.3</v>
      </c>
      <c r="K76" s="329">
        <v>80.61</v>
      </c>
      <c r="L76" s="329">
        <v>49.92</v>
      </c>
      <c r="M76" s="329">
        <v>20.92</v>
      </c>
      <c r="N76" s="329">
        <v>9.77</v>
      </c>
      <c r="O76" s="339">
        <v>69.92</v>
      </c>
      <c r="P76" s="340">
        <v>43</v>
      </c>
      <c r="Q76" s="340">
        <v>6.92</v>
      </c>
      <c r="R76" s="339">
        <v>20</v>
      </c>
      <c r="S76" s="339">
        <v>0.92000000000000204</v>
      </c>
    </row>
    <row r="77" spans="1:19">
      <c r="A77" s="329"/>
      <c r="B77" s="329" t="s">
        <v>230</v>
      </c>
      <c r="C77" s="329">
        <v>5212</v>
      </c>
      <c r="D77" s="329">
        <v>1611</v>
      </c>
      <c r="E77" s="329">
        <v>3601</v>
      </c>
      <c r="F77" s="329"/>
      <c r="G77" s="329"/>
      <c r="H77" s="329"/>
      <c r="I77" s="329"/>
      <c r="J77" s="329"/>
      <c r="K77" s="329">
        <v>893</v>
      </c>
      <c r="L77" s="329">
        <v>580.4</v>
      </c>
      <c r="M77" s="329">
        <v>200.33</v>
      </c>
      <c r="N77" s="329">
        <v>112.27</v>
      </c>
      <c r="O77" s="339">
        <v>772.4</v>
      </c>
      <c r="P77" s="339">
        <v>491</v>
      </c>
      <c r="Q77" s="339">
        <v>89.4</v>
      </c>
      <c r="R77" s="339">
        <v>192</v>
      </c>
      <c r="S77" s="339">
        <v>8.3300000000000107</v>
      </c>
    </row>
    <row r="78" spans="1:19" ht="27">
      <c r="A78" s="329"/>
      <c r="B78" s="329" t="s">
        <v>352</v>
      </c>
      <c r="C78" s="329">
        <v>966</v>
      </c>
      <c r="D78" s="329">
        <v>243</v>
      </c>
      <c r="E78" s="329">
        <v>723</v>
      </c>
      <c r="F78" s="329"/>
      <c r="G78" s="329"/>
      <c r="H78" s="329"/>
      <c r="I78" s="329"/>
      <c r="J78" s="329"/>
      <c r="K78" s="329">
        <v>164.34</v>
      </c>
      <c r="L78" s="329">
        <v>100.76</v>
      </c>
      <c r="M78" s="329">
        <v>23.76</v>
      </c>
      <c r="N78" s="329">
        <v>39.82</v>
      </c>
      <c r="O78" s="339">
        <v>124.76</v>
      </c>
      <c r="P78" s="339">
        <v>89</v>
      </c>
      <c r="Q78" s="339">
        <v>11.76</v>
      </c>
      <c r="R78" s="339">
        <v>24</v>
      </c>
      <c r="S78" s="339">
        <v>-0.24000000000000901</v>
      </c>
    </row>
    <row r="79" spans="1:19">
      <c r="A79" s="329" t="s">
        <v>229</v>
      </c>
      <c r="B79" s="329" t="s">
        <v>231</v>
      </c>
      <c r="C79" s="329">
        <v>194</v>
      </c>
      <c r="D79" s="329">
        <v>88</v>
      </c>
      <c r="E79" s="329">
        <v>106</v>
      </c>
      <c r="F79" s="329">
        <v>0.6</v>
      </c>
      <c r="G79" s="329">
        <v>0.4</v>
      </c>
      <c r="H79" s="329">
        <v>0</v>
      </c>
      <c r="I79" s="329">
        <v>1</v>
      </c>
      <c r="J79" s="329">
        <v>0</v>
      </c>
      <c r="K79" s="329">
        <v>35.020000000000003</v>
      </c>
      <c r="L79" s="329">
        <v>21.2</v>
      </c>
      <c r="M79" s="329">
        <v>0</v>
      </c>
      <c r="N79" s="329">
        <v>13.82</v>
      </c>
      <c r="O79" s="339">
        <v>21.2</v>
      </c>
      <c r="P79" s="340">
        <v>19</v>
      </c>
      <c r="Q79" s="340">
        <v>2.2000000000000002</v>
      </c>
      <c r="R79" s="339">
        <v>0</v>
      </c>
      <c r="S79" s="339">
        <v>0</v>
      </c>
    </row>
    <row r="80" spans="1:19">
      <c r="A80" s="329" t="s">
        <v>229</v>
      </c>
      <c r="B80" s="329" t="s">
        <v>236</v>
      </c>
      <c r="C80" s="329">
        <v>466</v>
      </c>
      <c r="D80" s="329">
        <v>155</v>
      </c>
      <c r="E80" s="329">
        <v>311</v>
      </c>
      <c r="F80" s="329">
        <v>0.6</v>
      </c>
      <c r="G80" s="329">
        <v>0.4</v>
      </c>
      <c r="H80" s="329">
        <v>0.5</v>
      </c>
      <c r="I80" s="329">
        <v>0.5</v>
      </c>
      <c r="J80" s="329">
        <v>0</v>
      </c>
      <c r="K80" s="329">
        <v>80.5</v>
      </c>
      <c r="L80" s="329">
        <v>49.53</v>
      </c>
      <c r="M80" s="329">
        <v>14.82</v>
      </c>
      <c r="N80" s="329">
        <v>16.149999999999999</v>
      </c>
      <c r="O80" s="339">
        <v>63.53</v>
      </c>
      <c r="P80" s="340">
        <v>41</v>
      </c>
      <c r="Q80" s="340">
        <v>8.5299999999999994</v>
      </c>
      <c r="R80" s="339">
        <v>14</v>
      </c>
      <c r="S80" s="339">
        <v>0.81999999999999296</v>
      </c>
    </row>
    <row r="81" spans="1:19">
      <c r="A81" s="329" t="s">
        <v>229</v>
      </c>
      <c r="B81" s="329" t="s">
        <v>234</v>
      </c>
      <c r="C81" s="329">
        <v>81</v>
      </c>
      <c r="D81" s="329">
        <v>0</v>
      </c>
      <c r="E81" s="329">
        <v>81</v>
      </c>
      <c r="F81" s="329">
        <v>0.6</v>
      </c>
      <c r="G81" s="329">
        <v>0.4</v>
      </c>
      <c r="H81" s="329">
        <v>0.5</v>
      </c>
      <c r="I81" s="329">
        <v>0.5</v>
      </c>
      <c r="J81" s="329">
        <v>0</v>
      </c>
      <c r="K81" s="329">
        <v>12.92</v>
      </c>
      <c r="L81" s="329">
        <v>7.95</v>
      </c>
      <c r="M81" s="329">
        <v>2.38</v>
      </c>
      <c r="N81" s="329">
        <v>2.59</v>
      </c>
      <c r="O81" s="339">
        <v>10.95</v>
      </c>
      <c r="P81" s="340">
        <v>9</v>
      </c>
      <c r="Q81" s="340">
        <v>-1.05</v>
      </c>
      <c r="R81" s="339">
        <v>3</v>
      </c>
      <c r="S81" s="339">
        <v>-0.619999999999999</v>
      </c>
    </row>
    <row r="82" spans="1:19">
      <c r="A82" s="329" t="s">
        <v>229</v>
      </c>
      <c r="B82" s="329" t="s">
        <v>233</v>
      </c>
      <c r="C82" s="329">
        <v>69</v>
      </c>
      <c r="D82" s="329">
        <v>0</v>
      </c>
      <c r="E82" s="329">
        <v>69</v>
      </c>
      <c r="F82" s="329">
        <v>0.6</v>
      </c>
      <c r="G82" s="329">
        <v>0.4</v>
      </c>
      <c r="H82" s="329">
        <v>0.5</v>
      </c>
      <c r="I82" s="329">
        <v>0.5</v>
      </c>
      <c r="J82" s="329">
        <v>0</v>
      </c>
      <c r="K82" s="329">
        <v>11.01</v>
      </c>
      <c r="L82" s="329">
        <v>6.77</v>
      </c>
      <c r="M82" s="329">
        <v>2.0299999999999998</v>
      </c>
      <c r="N82" s="329">
        <v>2.21</v>
      </c>
      <c r="O82" s="339">
        <v>8.77</v>
      </c>
      <c r="P82" s="340">
        <v>6</v>
      </c>
      <c r="Q82" s="340">
        <v>0.77</v>
      </c>
      <c r="R82" s="339">
        <v>2</v>
      </c>
      <c r="S82" s="339">
        <v>2.9999999999999399E-2</v>
      </c>
    </row>
    <row r="83" spans="1:19">
      <c r="A83" s="329" t="s">
        <v>229</v>
      </c>
      <c r="B83" s="329" t="s">
        <v>235</v>
      </c>
      <c r="C83" s="329">
        <v>8</v>
      </c>
      <c r="D83" s="329">
        <v>0</v>
      </c>
      <c r="E83" s="329">
        <v>8</v>
      </c>
      <c r="F83" s="329">
        <v>0.6</v>
      </c>
      <c r="G83" s="329">
        <v>0.4</v>
      </c>
      <c r="H83" s="329">
        <v>0.4</v>
      </c>
      <c r="I83" s="329">
        <v>0.6</v>
      </c>
      <c r="J83" s="329">
        <v>0</v>
      </c>
      <c r="K83" s="329">
        <v>1.28</v>
      </c>
      <c r="L83" s="329">
        <v>0.79</v>
      </c>
      <c r="M83" s="329">
        <v>0.18</v>
      </c>
      <c r="N83" s="329">
        <v>0.31</v>
      </c>
      <c r="O83" s="339">
        <v>0.79</v>
      </c>
      <c r="P83" s="340">
        <v>0</v>
      </c>
      <c r="Q83" s="340">
        <v>0.79</v>
      </c>
      <c r="R83" s="339">
        <v>0</v>
      </c>
      <c r="S83" s="339">
        <v>0.18</v>
      </c>
    </row>
    <row r="84" spans="1:19">
      <c r="A84" s="329" t="s">
        <v>229</v>
      </c>
      <c r="B84" s="329" t="s">
        <v>232</v>
      </c>
      <c r="C84" s="329">
        <v>148</v>
      </c>
      <c r="D84" s="329">
        <v>0</v>
      </c>
      <c r="E84" s="329">
        <v>148</v>
      </c>
      <c r="F84" s="329">
        <v>0.6</v>
      </c>
      <c r="G84" s="329">
        <v>0.4</v>
      </c>
      <c r="H84" s="329">
        <v>0.5</v>
      </c>
      <c r="I84" s="329">
        <v>0.5</v>
      </c>
      <c r="J84" s="329">
        <v>0</v>
      </c>
      <c r="K84" s="329">
        <v>23.61</v>
      </c>
      <c r="L84" s="329">
        <v>14.52</v>
      </c>
      <c r="M84" s="329">
        <v>4.3499999999999996</v>
      </c>
      <c r="N84" s="329">
        <v>4.74</v>
      </c>
      <c r="O84" s="339">
        <v>19.52</v>
      </c>
      <c r="P84" s="340">
        <v>14</v>
      </c>
      <c r="Q84" s="340">
        <v>0.52</v>
      </c>
      <c r="R84" s="339">
        <v>5</v>
      </c>
      <c r="S84" s="339">
        <v>-0.65000000000000202</v>
      </c>
    </row>
    <row r="85" spans="1:19">
      <c r="A85" s="329" t="s">
        <v>229</v>
      </c>
      <c r="B85" s="332" t="s">
        <v>237</v>
      </c>
      <c r="C85" s="329">
        <v>116</v>
      </c>
      <c r="D85" s="329">
        <v>58</v>
      </c>
      <c r="E85" s="329">
        <v>58</v>
      </c>
      <c r="F85" s="329">
        <v>0.8</v>
      </c>
      <c r="G85" s="329">
        <v>0.2</v>
      </c>
      <c r="H85" s="329">
        <v>0.7</v>
      </c>
      <c r="I85" s="329">
        <v>0</v>
      </c>
      <c r="J85" s="329">
        <v>0.3</v>
      </c>
      <c r="K85" s="329">
        <v>21</v>
      </c>
      <c r="L85" s="329">
        <v>17.07</v>
      </c>
      <c r="M85" s="329">
        <v>2.68</v>
      </c>
      <c r="N85" s="329">
        <v>1.25</v>
      </c>
      <c r="O85" s="339">
        <v>19.07</v>
      </c>
      <c r="P85" s="340">
        <v>13</v>
      </c>
      <c r="Q85" s="340">
        <v>4.07</v>
      </c>
      <c r="R85" s="339">
        <v>2</v>
      </c>
      <c r="S85" s="339">
        <v>0.68</v>
      </c>
    </row>
    <row r="86" spans="1:19">
      <c r="A86" s="329" t="s">
        <v>229</v>
      </c>
      <c r="B86" s="332" t="s">
        <v>238</v>
      </c>
      <c r="C86" s="329">
        <v>459</v>
      </c>
      <c r="D86" s="329">
        <v>171</v>
      </c>
      <c r="E86" s="329">
        <v>288</v>
      </c>
      <c r="F86" s="329">
        <v>0.6</v>
      </c>
      <c r="G86" s="329">
        <v>0.4</v>
      </c>
      <c r="H86" s="329">
        <v>0.7</v>
      </c>
      <c r="I86" s="329">
        <v>0</v>
      </c>
      <c r="J86" s="329">
        <v>0.3</v>
      </c>
      <c r="K86" s="329">
        <v>79.5</v>
      </c>
      <c r="L86" s="329">
        <v>49.24</v>
      </c>
      <c r="M86" s="329">
        <v>20.63</v>
      </c>
      <c r="N86" s="329">
        <v>9.6300000000000008</v>
      </c>
      <c r="O86" s="339">
        <v>71.239999999999995</v>
      </c>
      <c r="P86" s="340">
        <v>47</v>
      </c>
      <c r="Q86" s="340">
        <v>2.2400000000000002</v>
      </c>
      <c r="R86" s="339">
        <v>22</v>
      </c>
      <c r="S86" s="339">
        <v>-1.37</v>
      </c>
    </row>
    <row r="87" spans="1:19">
      <c r="A87" s="329" t="s">
        <v>229</v>
      </c>
      <c r="B87" s="332" t="s">
        <v>239</v>
      </c>
      <c r="C87" s="329">
        <v>687</v>
      </c>
      <c r="D87" s="329">
        <v>213</v>
      </c>
      <c r="E87" s="329">
        <v>474</v>
      </c>
      <c r="F87" s="329">
        <v>0.6</v>
      </c>
      <c r="G87" s="329">
        <v>0.4</v>
      </c>
      <c r="H87" s="329">
        <v>0.7</v>
      </c>
      <c r="I87" s="329">
        <v>0</v>
      </c>
      <c r="J87" s="329">
        <v>0.3</v>
      </c>
      <c r="K87" s="329">
        <v>117.28</v>
      </c>
      <c r="L87" s="329">
        <v>72.63</v>
      </c>
      <c r="M87" s="329">
        <v>30.44</v>
      </c>
      <c r="N87" s="329">
        <v>14.21</v>
      </c>
      <c r="O87" s="339">
        <v>100.63</v>
      </c>
      <c r="P87" s="340">
        <v>59</v>
      </c>
      <c r="Q87" s="340">
        <v>13.63</v>
      </c>
      <c r="R87" s="339">
        <v>28</v>
      </c>
      <c r="S87" s="339">
        <v>2.44</v>
      </c>
    </row>
    <row r="88" spans="1:19">
      <c r="A88" s="329" t="s">
        <v>229</v>
      </c>
      <c r="B88" s="332" t="s">
        <v>240</v>
      </c>
      <c r="C88" s="329">
        <v>721</v>
      </c>
      <c r="D88" s="329">
        <v>195</v>
      </c>
      <c r="E88" s="329">
        <v>526</v>
      </c>
      <c r="F88" s="329">
        <v>0.8</v>
      </c>
      <c r="G88" s="329">
        <v>0.2</v>
      </c>
      <c r="H88" s="329">
        <v>0.7</v>
      </c>
      <c r="I88" s="329">
        <v>0</v>
      </c>
      <c r="J88" s="329">
        <v>0.3</v>
      </c>
      <c r="K88" s="329">
        <v>123.92</v>
      </c>
      <c r="L88" s="329">
        <v>100.71</v>
      </c>
      <c r="M88" s="329">
        <v>15.82</v>
      </c>
      <c r="N88" s="329">
        <v>7.39</v>
      </c>
      <c r="O88" s="339">
        <v>116.71</v>
      </c>
      <c r="P88" s="340">
        <v>87</v>
      </c>
      <c r="Q88" s="340">
        <v>13.71</v>
      </c>
      <c r="R88" s="339">
        <v>16</v>
      </c>
      <c r="S88" s="339">
        <v>-0.179999999999993</v>
      </c>
    </row>
    <row r="89" spans="1:19">
      <c r="A89" s="329" t="s">
        <v>229</v>
      </c>
      <c r="B89" s="332" t="s">
        <v>241</v>
      </c>
      <c r="C89" s="329">
        <v>458</v>
      </c>
      <c r="D89" s="329">
        <v>238</v>
      </c>
      <c r="E89" s="329">
        <v>220</v>
      </c>
      <c r="F89" s="329">
        <v>0.6</v>
      </c>
      <c r="G89" s="329">
        <v>0.4</v>
      </c>
      <c r="H89" s="329">
        <v>0.7</v>
      </c>
      <c r="I89" s="329">
        <v>0</v>
      </c>
      <c r="J89" s="329">
        <v>0.3</v>
      </c>
      <c r="K89" s="329">
        <v>82</v>
      </c>
      <c r="L89" s="329">
        <v>50.78</v>
      </c>
      <c r="M89" s="329">
        <v>21.28</v>
      </c>
      <c r="N89" s="329">
        <v>9.94</v>
      </c>
      <c r="O89" s="339">
        <v>68.78</v>
      </c>
      <c r="P89" s="340">
        <v>38</v>
      </c>
      <c r="Q89" s="340">
        <v>12.78</v>
      </c>
      <c r="R89" s="339">
        <v>18</v>
      </c>
      <c r="S89" s="339">
        <v>3.28</v>
      </c>
    </row>
    <row r="90" spans="1:19">
      <c r="A90" s="329" t="s">
        <v>229</v>
      </c>
      <c r="B90" s="332" t="s">
        <v>242</v>
      </c>
      <c r="C90" s="329">
        <v>784</v>
      </c>
      <c r="D90" s="329">
        <v>207</v>
      </c>
      <c r="E90" s="329">
        <v>577</v>
      </c>
      <c r="F90" s="329">
        <v>0.6</v>
      </c>
      <c r="G90" s="329">
        <v>0.4</v>
      </c>
      <c r="H90" s="329">
        <v>0.7</v>
      </c>
      <c r="I90" s="329">
        <v>0</v>
      </c>
      <c r="J90" s="329">
        <v>0.3</v>
      </c>
      <c r="K90" s="329">
        <v>132.43</v>
      </c>
      <c r="L90" s="329">
        <v>82.01</v>
      </c>
      <c r="M90" s="329">
        <v>34.369999999999997</v>
      </c>
      <c r="N90" s="329">
        <v>16.05</v>
      </c>
      <c r="O90" s="339">
        <v>115.01</v>
      </c>
      <c r="P90" s="340">
        <v>69</v>
      </c>
      <c r="Q90" s="340">
        <v>13.01</v>
      </c>
      <c r="R90" s="339">
        <v>33</v>
      </c>
      <c r="S90" s="339">
        <v>1.3699999999999899</v>
      </c>
    </row>
    <row r="91" spans="1:19">
      <c r="A91" s="329" t="s">
        <v>229</v>
      </c>
      <c r="B91" s="332" t="s">
        <v>243</v>
      </c>
      <c r="C91" s="329">
        <v>1021</v>
      </c>
      <c r="D91" s="329">
        <v>286</v>
      </c>
      <c r="E91" s="329">
        <v>735</v>
      </c>
      <c r="F91" s="329">
        <v>0.6</v>
      </c>
      <c r="G91" s="329">
        <v>0.4</v>
      </c>
      <c r="H91" s="329">
        <v>0.8</v>
      </c>
      <c r="I91" s="329">
        <v>0</v>
      </c>
      <c r="J91" s="329">
        <v>0.2</v>
      </c>
      <c r="K91" s="329">
        <v>172.53</v>
      </c>
      <c r="L91" s="329">
        <v>107.2</v>
      </c>
      <c r="M91" s="329">
        <v>51.35</v>
      </c>
      <c r="N91" s="329">
        <v>13.98</v>
      </c>
      <c r="O91" s="339">
        <v>156.19999999999999</v>
      </c>
      <c r="P91" s="340">
        <v>89</v>
      </c>
      <c r="Q91" s="340">
        <v>18.2</v>
      </c>
      <c r="R91" s="339">
        <v>49</v>
      </c>
      <c r="S91" s="339">
        <v>2.3500000000000201</v>
      </c>
    </row>
    <row r="92" spans="1:19">
      <c r="A92" s="329"/>
      <c r="B92" s="329" t="s">
        <v>245</v>
      </c>
      <c r="C92" s="329">
        <v>4287</v>
      </c>
      <c r="D92" s="329">
        <v>955</v>
      </c>
      <c r="E92" s="329">
        <v>3332</v>
      </c>
      <c r="F92" s="329"/>
      <c r="G92" s="329"/>
      <c r="H92" s="329"/>
      <c r="I92" s="329"/>
      <c r="J92" s="329"/>
      <c r="K92" s="329">
        <v>725.94</v>
      </c>
      <c r="L92" s="329">
        <v>553.83000000000004</v>
      </c>
      <c r="M92" s="329">
        <v>113.87</v>
      </c>
      <c r="N92" s="329">
        <v>58.24</v>
      </c>
      <c r="O92" s="339">
        <v>669.83</v>
      </c>
      <c r="P92" s="339">
        <v>477</v>
      </c>
      <c r="Q92" s="339">
        <v>76.83</v>
      </c>
      <c r="R92" s="339">
        <v>116</v>
      </c>
      <c r="S92" s="339">
        <v>-2.1300000000000501</v>
      </c>
    </row>
    <row r="93" spans="1:19" ht="27">
      <c r="A93" s="329"/>
      <c r="B93" s="329" t="s">
        <v>353</v>
      </c>
      <c r="C93" s="329">
        <v>1104</v>
      </c>
      <c r="D93" s="329">
        <v>267</v>
      </c>
      <c r="E93" s="329">
        <v>837</v>
      </c>
      <c r="F93" s="329"/>
      <c r="G93" s="329"/>
      <c r="H93" s="329"/>
      <c r="I93" s="329"/>
      <c r="J93" s="329"/>
      <c r="K93" s="329">
        <v>186.68</v>
      </c>
      <c r="L93" s="329">
        <v>114.88</v>
      </c>
      <c r="M93" s="329">
        <v>35.03</v>
      </c>
      <c r="N93" s="329">
        <v>36.770000000000003</v>
      </c>
      <c r="O93" s="339">
        <v>155.88</v>
      </c>
      <c r="P93" s="339">
        <v>98</v>
      </c>
      <c r="Q93" s="339">
        <v>16.88</v>
      </c>
      <c r="R93" s="339">
        <v>41</v>
      </c>
      <c r="S93" s="339">
        <v>-5.97</v>
      </c>
    </row>
    <row r="94" spans="1:19">
      <c r="A94" s="329" t="s">
        <v>244</v>
      </c>
      <c r="B94" s="329" t="s">
        <v>246</v>
      </c>
      <c r="C94" s="329">
        <v>177</v>
      </c>
      <c r="D94" s="329">
        <v>0</v>
      </c>
      <c r="E94" s="329">
        <v>177</v>
      </c>
      <c r="F94" s="329">
        <v>0.6</v>
      </c>
      <c r="G94" s="329">
        <v>0.4</v>
      </c>
      <c r="H94" s="329">
        <v>0</v>
      </c>
      <c r="I94" s="329">
        <v>1</v>
      </c>
      <c r="J94" s="329">
        <v>0</v>
      </c>
      <c r="K94" s="329">
        <v>28.7</v>
      </c>
      <c r="L94" s="329">
        <v>17.37</v>
      </c>
      <c r="M94" s="329">
        <v>0</v>
      </c>
      <c r="N94" s="329">
        <v>11.33</v>
      </c>
      <c r="O94" s="339">
        <v>24.37</v>
      </c>
      <c r="P94" s="340">
        <v>16</v>
      </c>
      <c r="Q94" s="340">
        <v>1.37</v>
      </c>
      <c r="R94" s="339">
        <v>7</v>
      </c>
      <c r="S94" s="339">
        <v>-7</v>
      </c>
    </row>
    <row r="95" spans="1:19">
      <c r="A95" s="329" t="s">
        <v>244</v>
      </c>
      <c r="B95" s="329" t="s">
        <v>247</v>
      </c>
      <c r="C95" s="329">
        <v>845</v>
      </c>
      <c r="D95" s="329">
        <v>267</v>
      </c>
      <c r="E95" s="329">
        <v>578</v>
      </c>
      <c r="F95" s="329">
        <v>0.6</v>
      </c>
      <c r="G95" s="329">
        <v>0.4</v>
      </c>
      <c r="H95" s="329">
        <v>0.6</v>
      </c>
      <c r="I95" s="329">
        <v>0.4</v>
      </c>
      <c r="J95" s="329">
        <v>0</v>
      </c>
      <c r="K95" s="329">
        <v>144.94999999999999</v>
      </c>
      <c r="L95" s="329">
        <v>89.47</v>
      </c>
      <c r="M95" s="329">
        <v>32.14</v>
      </c>
      <c r="N95" s="329">
        <v>23.34</v>
      </c>
      <c r="O95" s="339">
        <v>120.47</v>
      </c>
      <c r="P95" s="340">
        <v>75</v>
      </c>
      <c r="Q95" s="340">
        <v>14.47</v>
      </c>
      <c r="R95" s="339">
        <v>31</v>
      </c>
      <c r="S95" s="339">
        <v>1.1399999999999999</v>
      </c>
    </row>
    <row r="96" spans="1:19">
      <c r="A96" s="329" t="s">
        <v>244</v>
      </c>
      <c r="B96" s="329" t="s">
        <v>248</v>
      </c>
      <c r="C96" s="329">
        <v>82</v>
      </c>
      <c r="D96" s="329">
        <v>0</v>
      </c>
      <c r="E96" s="329">
        <v>82</v>
      </c>
      <c r="F96" s="329">
        <v>0.6</v>
      </c>
      <c r="G96" s="329">
        <v>0.4</v>
      </c>
      <c r="H96" s="329">
        <v>0.6</v>
      </c>
      <c r="I96" s="329">
        <v>0.4</v>
      </c>
      <c r="J96" s="329">
        <v>0</v>
      </c>
      <c r="K96" s="329">
        <v>13.03</v>
      </c>
      <c r="L96" s="329">
        <v>8.0399999999999991</v>
      </c>
      <c r="M96" s="329">
        <v>2.89</v>
      </c>
      <c r="N96" s="329">
        <v>2.1</v>
      </c>
      <c r="O96" s="339">
        <v>11.04</v>
      </c>
      <c r="P96" s="340">
        <v>7</v>
      </c>
      <c r="Q96" s="340">
        <v>1.04</v>
      </c>
      <c r="R96" s="339">
        <v>3</v>
      </c>
      <c r="S96" s="339">
        <v>-0.109999999999999</v>
      </c>
    </row>
    <row r="97" spans="1:19">
      <c r="A97" s="329" t="s">
        <v>244</v>
      </c>
      <c r="B97" s="332" t="s">
        <v>249</v>
      </c>
      <c r="C97" s="329">
        <v>1346</v>
      </c>
      <c r="D97" s="329">
        <v>271</v>
      </c>
      <c r="E97" s="329">
        <v>1075</v>
      </c>
      <c r="F97" s="329">
        <v>0.8</v>
      </c>
      <c r="G97" s="329">
        <v>0.2</v>
      </c>
      <c r="H97" s="329">
        <v>0.8</v>
      </c>
      <c r="I97" s="329">
        <v>0</v>
      </c>
      <c r="J97" s="329">
        <v>0.2</v>
      </c>
      <c r="K97" s="329">
        <v>227.24</v>
      </c>
      <c r="L97" s="329">
        <v>184.97</v>
      </c>
      <c r="M97" s="329">
        <v>33.22</v>
      </c>
      <c r="N97" s="329">
        <v>9.0500000000000007</v>
      </c>
      <c r="O97" s="339">
        <v>217.97</v>
      </c>
      <c r="P97" s="340">
        <v>161</v>
      </c>
      <c r="Q97" s="340">
        <v>23.97</v>
      </c>
      <c r="R97" s="339">
        <v>33</v>
      </c>
      <c r="S97" s="339">
        <v>0.219999999999999</v>
      </c>
    </row>
    <row r="98" spans="1:19">
      <c r="A98" s="329" t="s">
        <v>244</v>
      </c>
      <c r="B98" s="332" t="s">
        <v>250</v>
      </c>
      <c r="C98" s="329">
        <v>1837</v>
      </c>
      <c r="D98" s="329">
        <v>417</v>
      </c>
      <c r="E98" s="329">
        <v>1420</v>
      </c>
      <c r="F98" s="329">
        <v>0.8</v>
      </c>
      <c r="G98" s="329">
        <v>0.2</v>
      </c>
      <c r="H98" s="329">
        <v>0.8</v>
      </c>
      <c r="I98" s="329">
        <v>0</v>
      </c>
      <c r="J98" s="329">
        <v>0.2</v>
      </c>
      <c r="K98" s="329">
        <v>312.02</v>
      </c>
      <c r="L98" s="329">
        <v>253.98</v>
      </c>
      <c r="M98" s="329">
        <v>45.62</v>
      </c>
      <c r="N98" s="329">
        <v>12.42</v>
      </c>
      <c r="O98" s="339">
        <v>295.98</v>
      </c>
      <c r="P98" s="340">
        <v>218</v>
      </c>
      <c r="Q98" s="340">
        <v>35.979999999999997</v>
      </c>
      <c r="R98" s="339">
        <v>42</v>
      </c>
      <c r="S98" s="339">
        <v>3.6199999999999499</v>
      </c>
    </row>
    <row r="99" spans="1:19">
      <c r="A99" s="329"/>
      <c r="B99" s="329" t="s">
        <v>252</v>
      </c>
      <c r="C99" s="329">
        <v>4724</v>
      </c>
      <c r="D99" s="329">
        <v>1716</v>
      </c>
      <c r="E99" s="329">
        <v>3008</v>
      </c>
      <c r="F99" s="329"/>
      <c r="G99" s="329"/>
      <c r="H99" s="329"/>
      <c r="I99" s="329"/>
      <c r="J99" s="329"/>
      <c r="K99" s="329">
        <v>825.59</v>
      </c>
      <c r="L99" s="329">
        <v>610.32000000000005</v>
      </c>
      <c r="M99" s="329">
        <v>135.38999999999999</v>
      </c>
      <c r="N99" s="329">
        <v>79.88</v>
      </c>
      <c r="O99" s="339">
        <v>744.32</v>
      </c>
      <c r="P99" s="339">
        <v>517</v>
      </c>
      <c r="Q99" s="339">
        <v>93.32</v>
      </c>
      <c r="R99" s="339">
        <v>134</v>
      </c>
      <c r="S99" s="339">
        <v>1.3900000000000099</v>
      </c>
    </row>
    <row r="100" spans="1:19" ht="27">
      <c r="A100" s="329"/>
      <c r="B100" s="329" t="s">
        <v>354</v>
      </c>
      <c r="C100" s="329">
        <v>1287</v>
      </c>
      <c r="D100" s="329">
        <v>341</v>
      </c>
      <c r="E100" s="329">
        <v>946</v>
      </c>
      <c r="F100" s="329"/>
      <c r="G100" s="329"/>
      <c r="H100" s="329"/>
      <c r="I100" s="329"/>
      <c r="J100" s="329"/>
      <c r="K100" s="329">
        <v>219.35</v>
      </c>
      <c r="L100" s="329">
        <v>139.27000000000001</v>
      </c>
      <c r="M100" s="329">
        <v>36.130000000000003</v>
      </c>
      <c r="N100" s="329">
        <v>43.95</v>
      </c>
      <c r="O100" s="339">
        <v>175.27</v>
      </c>
      <c r="P100" s="339">
        <v>113</v>
      </c>
      <c r="Q100" s="339">
        <v>26.27</v>
      </c>
      <c r="R100" s="339">
        <v>36</v>
      </c>
      <c r="S100" s="339">
        <v>0.13000000000001</v>
      </c>
    </row>
    <row r="101" spans="1:19">
      <c r="A101" s="329" t="s">
        <v>251</v>
      </c>
      <c r="B101" s="329" t="s">
        <v>253</v>
      </c>
      <c r="C101" s="329">
        <v>84</v>
      </c>
      <c r="D101" s="329">
        <v>64</v>
      </c>
      <c r="E101" s="329">
        <v>20</v>
      </c>
      <c r="F101" s="329">
        <v>0.6</v>
      </c>
      <c r="G101" s="329">
        <v>0.4</v>
      </c>
      <c r="H101" s="329">
        <v>0</v>
      </c>
      <c r="I101" s="329">
        <v>1</v>
      </c>
      <c r="J101" s="329">
        <v>0</v>
      </c>
      <c r="K101" s="329">
        <v>16.21</v>
      </c>
      <c r="L101" s="329">
        <v>9.81</v>
      </c>
      <c r="M101" s="329">
        <v>0</v>
      </c>
      <c r="N101" s="329">
        <v>6.4</v>
      </c>
      <c r="O101" s="339">
        <v>12.81</v>
      </c>
      <c r="P101" s="340">
        <v>8</v>
      </c>
      <c r="Q101" s="340">
        <v>1.81</v>
      </c>
      <c r="R101" s="339">
        <v>3</v>
      </c>
      <c r="S101" s="339">
        <v>-3</v>
      </c>
    </row>
    <row r="102" spans="1:19">
      <c r="A102" s="329" t="s">
        <v>251</v>
      </c>
      <c r="B102" s="329" t="s">
        <v>254</v>
      </c>
      <c r="C102" s="329">
        <v>408</v>
      </c>
      <c r="D102" s="329">
        <v>155</v>
      </c>
      <c r="E102" s="329">
        <v>253</v>
      </c>
      <c r="F102" s="329">
        <v>0.6</v>
      </c>
      <c r="G102" s="329">
        <v>0.4</v>
      </c>
      <c r="H102" s="329">
        <v>0.5</v>
      </c>
      <c r="I102" s="329">
        <v>0.5</v>
      </c>
      <c r="J102" s="329">
        <v>0</v>
      </c>
      <c r="K102" s="329">
        <v>71.27</v>
      </c>
      <c r="L102" s="329">
        <v>43.84</v>
      </c>
      <c r="M102" s="329">
        <v>13.13</v>
      </c>
      <c r="N102" s="329">
        <v>14.3</v>
      </c>
      <c r="O102" s="339">
        <v>54.84</v>
      </c>
      <c r="P102" s="340">
        <v>33</v>
      </c>
      <c r="Q102" s="340">
        <v>10.84</v>
      </c>
      <c r="R102" s="339">
        <v>11</v>
      </c>
      <c r="S102" s="339">
        <v>2.13</v>
      </c>
    </row>
    <row r="103" spans="1:19">
      <c r="A103" s="329" t="s">
        <v>251</v>
      </c>
      <c r="B103" s="329" t="s">
        <v>256</v>
      </c>
      <c r="C103" s="329">
        <v>654</v>
      </c>
      <c r="D103" s="329">
        <v>122</v>
      </c>
      <c r="E103" s="329">
        <v>532</v>
      </c>
      <c r="F103" s="329">
        <v>0.6</v>
      </c>
      <c r="G103" s="329">
        <v>0.4</v>
      </c>
      <c r="H103" s="329">
        <v>0.5</v>
      </c>
      <c r="I103" s="329">
        <v>0.5</v>
      </c>
      <c r="J103" s="329">
        <v>0</v>
      </c>
      <c r="K103" s="329">
        <v>109.17</v>
      </c>
      <c r="L103" s="329">
        <v>67.17</v>
      </c>
      <c r="M103" s="329">
        <v>20.100000000000001</v>
      </c>
      <c r="N103" s="329">
        <v>21.9</v>
      </c>
      <c r="O103" s="339">
        <v>86.17</v>
      </c>
      <c r="P103" s="340">
        <v>57</v>
      </c>
      <c r="Q103" s="340">
        <v>10.17</v>
      </c>
      <c r="R103" s="339">
        <v>19</v>
      </c>
      <c r="S103" s="339">
        <v>1.1000000000000101</v>
      </c>
    </row>
    <row r="104" spans="1:19">
      <c r="A104" s="329" t="s">
        <v>251</v>
      </c>
      <c r="B104" s="329" t="s">
        <v>255</v>
      </c>
      <c r="C104" s="329">
        <v>141</v>
      </c>
      <c r="D104" s="329">
        <v>0</v>
      </c>
      <c r="E104" s="329">
        <v>141</v>
      </c>
      <c r="F104" s="329">
        <v>0.8</v>
      </c>
      <c r="G104" s="329">
        <v>0.2</v>
      </c>
      <c r="H104" s="329">
        <v>0.7</v>
      </c>
      <c r="I104" s="329">
        <v>0</v>
      </c>
      <c r="J104" s="329">
        <v>0.3</v>
      </c>
      <c r="K104" s="329">
        <v>22.7</v>
      </c>
      <c r="L104" s="329">
        <v>18.45</v>
      </c>
      <c r="M104" s="329">
        <v>2.9</v>
      </c>
      <c r="N104" s="329">
        <v>1.35</v>
      </c>
      <c r="O104" s="339">
        <v>21.45</v>
      </c>
      <c r="P104" s="340">
        <v>15</v>
      </c>
      <c r="Q104" s="340">
        <v>3.45</v>
      </c>
      <c r="R104" s="339">
        <v>3</v>
      </c>
      <c r="S104" s="339">
        <v>-0.100000000000001</v>
      </c>
    </row>
    <row r="105" spans="1:19">
      <c r="A105" s="329" t="s">
        <v>251</v>
      </c>
      <c r="B105" s="332" t="s">
        <v>257</v>
      </c>
      <c r="C105" s="329">
        <v>371</v>
      </c>
      <c r="D105" s="329">
        <v>227</v>
      </c>
      <c r="E105" s="329">
        <v>144</v>
      </c>
      <c r="F105" s="329">
        <v>0.8</v>
      </c>
      <c r="G105" s="329">
        <v>0.2</v>
      </c>
      <c r="H105" s="329">
        <v>0.7</v>
      </c>
      <c r="I105" s="329">
        <v>0</v>
      </c>
      <c r="J105" s="329">
        <v>0.3</v>
      </c>
      <c r="K105" s="329">
        <v>68.86</v>
      </c>
      <c r="L105" s="329">
        <v>55.96</v>
      </c>
      <c r="M105" s="329">
        <v>8.7899999999999991</v>
      </c>
      <c r="N105" s="329">
        <v>4.1100000000000003</v>
      </c>
      <c r="O105" s="339">
        <v>63.96</v>
      </c>
      <c r="P105" s="340">
        <v>46</v>
      </c>
      <c r="Q105" s="340">
        <v>9.9600000000000009</v>
      </c>
      <c r="R105" s="339">
        <v>8</v>
      </c>
      <c r="S105" s="339">
        <v>0.78999999999999904</v>
      </c>
    </row>
    <row r="106" spans="1:19">
      <c r="A106" s="329" t="s">
        <v>251</v>
      </c>
      <c r="B106" s="332" t="s">
        <v>258</v>
      </c>
      <c r="C106" s="329">
        <v>319</v>
      </c>
      <c r="D106" s="329">
        <v>134</v>
      </c>
      <c r="E106" s="329">
        <v>185</v>
      </c>
      <c r="F106" s="329">
        <v>0.8</v>
      </c>
      <c r="G106" s="329">
        <v>0.2</v>
      </c>
      <c r="H106" s="329">
        <v>0.7</v>
      </c>
      <c r="I106" s="329">
        <v>0</v>
      </c>
      <c r="J106" s="329">
        <v>0.3</v>
      </c>
      <c r="K106" s="329">
        <v>56.75</v>
      </c>
      <c r="L106" s="329">
        <v>46.12</v>
      </c>
      <c r="M106" s="329">
        <v>7.25</v>
      </c>
      <c r="N106" s="329">
        <v>3.38</v>
      </c>
      <c r="O106" s="339">
        <v>53.12</v>
      </c>
      <c r="P106" s="340">
        <v>40</v>
      </c>
      <c r="Q106" s="340">
        <v>6.12</v>
      </c>
      <c r="R106" s="339">
        <v>7</v>
      </c>
      <c r="S106" s="339">
        <v>0.25</v>
      </c>
    </row>
    <row r="107" spans="1:19">
      <c r="A107" s="329" t="s">
        <v>251</v>
      </c>
      <c r="B107" s="332" t="s">
        <v>259</v>
      </c>
      <c r="C107" s="329">
        <v>689</v>
      </c>
      <c r="D107" s="329">
        <v>129</v>
      </c>
      <c r="E107" s="329">
        <v>560</v>
      </c>
      <c r="F107" s="329">
        <v>0.6</v>
      </c>
      <c r="G107" s="329">
        <v>0.4</v>
      </c>
      <c r="H107" s="329">
        <v>0.7</v>
      </c>
      <c r="I107" s="329">
        <v>0</v>
      </c>
      <c r="J107" s="329">
        <v>0.3</v>
      </c>
      <c r="K107" s="329">
        <v>114.28</v>
      </c>
      <c r="L107" s="329">
        <v>70.77</v>
      </c>
      <c r="M107" s="329">
        <v>29.66</v>
      </c>
      <c r="N107" s="329">
        <v>13.85</v>
      </c>
      <c r="O107" s="339">
        <v>101.77</v>
      </c>
      <c r="P107" s="340">
        <v>66</v>
      </c>
      <c r="Q107" s="340">
        <v>4.7699999999999996</v>
      </c>
      <c r="R107" s="339">
        <v>31</v>
      </c>
      <c r="S107" s="339">
        <v>-1.34</v>
      </c>
    </row>
    <row r="108" spans="1:19">
      <c r="A108" s="329" t="s">
        <v>251</v>
      </c>
      <c r="B108" s="332" t="s">
        <v>260</v>
      </c>
      <c r="C108" s="329">
        <v>2058</v>
      </c>
      <c r="D108" s="329">
        <v>885</v>
      </c>
      <c r="E108" s="329">
        <v>1173</v>
      </c>
      <c r="F108" s="329">
        <v>0.8</v>
      </c>
      <c r="G108" s="329">
        <v>0.2</v>
      </c>
      <c r="H108" s="329">
        <v>0.8</v>
      </c>
      <c r="I108" s="329">
        <v>0</v>
      </c>
      <c r="J108" s="329">
        <v>0.2</v>
      </c>
      <c r="K108" s="329">
        <v>366.35</v>
      </c>
      <c r="L108" s="329">
        <v>298.2</v>
      </c>
      <c r="M108" s="329">
        <v>53.56</v>
      </c>
      <c r="N108" s="329">
        <v>14.59</v>
      </c>
      <c r="O108" s="339">
        <v>350.2</v>
      </c>
      <c r="P108" s="340">
        <v>252</v>
      </c>
      <c r="Q108" s="340">
        <v>46.2</v>
      </c>
      <c r="R108" s="339">
        <v>52</v>
      </c>
      <c r="S108" s="339">
        <v>1.56</v>
      </c>
    </row>
    <row r="109" spans="1:19">
      <c r="A109" s="329"/>
      <c r="B109" s="329" t="s">
        <v>262</v>
      </c>
      <c r="C109" s="329">
        <v>12199</v>
      </c>
      <c r="D109" s="329">
        <v>4481</v>
      </c>
      <c r="E109" s="329">
        <v>7718</v>
      </c>
      <c r="F109" s="329"/>
      <c r="G109" s="329"/>
      <c r="H109" s="329"/>
      <c r="I109" s="329"/>
      <c r="J109" s="329"/>
      <c r="K109" s="329">
        <v>2134.4699999999998</v>
      </c>
      <c r="L109" s="329">
        <v>1591.73</v>
      </c>
      <c r="M109" s="329">
        <v>347.77</v>
      </c>
      <c r="N109" s="329">
        <v>194.97</v>
      </c>
      <c r="O109" s="339">
        <v>1914.73</v>
      </c>
      <c r="P109" s="339">
        <v>1281</v>
      </c>
      <c r="Q109" s="339">
        <v>310.73</v>
      </c>
      <c r="R109" s="339">
        <v>323</v>
      </c>
      <c r="S109" s="339">
        <v>24.77</v>
      </c>
    </row>
    <row r="110" spans="1:19" ht="27">
      <c r="A110" s="329"/>
      <c r="B110" s="329" t="s">
        <v>355</v>
      </c>
      <c r="C110" s="329">
        <v>1687</v>
      </c>
      <c r="D110" s="329">
        <v>528</v>
      </c>
      <c r="E110" s="329">
        <v>1159</v>
      </c>
      <c r="F110" s="329"/>
      <c r="G110" s="329"/>
      <c r="H110" s="329"/>
      <c r="I110" s="329"/>
      <c r="J110" s="329"/>
      <c r="K110" s="329">
        <v>292.14</v>
      </c>
      <c r="L110" s="329">
        <v>178.49</v>
      </c>
      <c r="M110" s="329">
        <v>30.88</v>
      </c>
      <c r="N110" s="329">
        <v>82.77</v>
      </c>
      <c r="O110" s="339">
        <v>204.49</v>
      </c>
      <c r="P110" s="339">
        <v>132</v>
      </c>
      <c r="Q110" s="339">
        <v>46.49</v>
      </c>
      <c r="R110" s="339">
        <v>26</v>
      </c>
      <c r="S110" s="339">
        <v>4.88</v>
      </c>
    </row>
    <row r="111" spans="1:19">
      <c r="A111" s="329" t="s">
        <v>261</v>
      </c>
      <c r="B111" s="329" t="s">
        <v>263</v>
      </c>
      <c r="C111" s="329">
        <v>528</v>
      </c>
      <c r="D111" s="329">
        <v>528</v>
      </c>
      <c r="E111" s="329">
        <v>0</v>
      </c>
      <c r="F111" s="329">
        <v>0.6</v>
      </c>
      <c r="G111" s="329">
        <v>0.4</v>
      </c>
      <c r="H111" s="329">
        <v>0</v>
      </c>
      <c r="I111" s="329">
        <v>1</v>
      </c>
      <c r="J111" s="329">
        <v>0</v>
      </c>
      <c r="K111" s="329">
        <v>107</v>
      </c>
      <c r="L111" s="329">
        <v>64.760000000000005</v>
      </c>
      <c r="M111" s="329">
        <v>0</v>
      </c>
      <c r="N111" s="329">
        <v>42.24</v>
      </c>
      <c r="O111" s="339">
        <v>64.760000000000005</v>
      </c>
      <c r="P111" s="340">
        <v>49</v>
      </c>
      <c r="Q111" s="340">
        <v>15.76</v>
      </c>
      <c r="R111" s="339">
        <v>0</v>
      </c>
      <c r="S111" s="339">
        <v>0</v>
      </c>
    </row>
    <row r="112" spans="1:19">
      <c r="A112" s="329" t="s">
        <v>261</v>
      </c>
      <c r="B112" s="329" t="s">
        <v>266</v>
      </c>
      <c r="C112" s="329">
        <v>621</v>
      </c>
      <c r="D112" s="329">
        <v>0</v>
      </c>
      <c r="E112" s="329">
        <v>621</v>
      </c>
      <c r="F112" s="329">
        <v>0.6</v>
      </c>
      <c r="G112" s="329">
        <v>0.4</v>
      </c>
      <c r="H112" s="329">
        <v>0.5</v>
      </c>
      <c r="I112" s="329">
        <v>0.5</v>
      </c>
      <c r="J112" s="329">
        <v>0</v>
      </c>
      <c r="K112" s="329">
        <v>99.05</v>
      </c>
      <c r="L112" s="329">
        <v>60.94</v>
      </c>
      <c r="M112" s="329">
        <v>18.239999999999998</v>
      </c>
      <c r="N112" s="329">
        <v>19.87</v>
      </c>
      <c r="O112" s="339">
        <v>76.94</v>
      </c>
      <c r="P112" s="340">
        <v>47</v>
      </c>
      <c r="Q112" s="340">
        <v>13.94</v>
      </c>
      <c r="R112" s="339">
        <v>16</v>
      </c>
      <c r="S112" s="339">
        <v>2.23999999999999</v>
      </c>
    </row>
    <row r="113" spans="1:19">
      <c r="A113" s="329" t="s">
        <v>261</v>
      </c>
      <c r="B113" s="329" t="s">
        <v>267</v>
      </c>
      <c r="C113" s="329">
        <v>538</v>
      </c>
      <c r="D113" s="329">
        <v>0</v>
      </c>
      <c r="E113" s="329">
        <v>538</v>
      </c>
      <c r="F113" s="329">
        <v>0.6</v>
      </c>
      <c r="G113" s="329">
        <v>0.4</v>
      </c>
      <c r="H113" s="329">
        <v>0.4</v>
      </c>
      <c r="I113" s="329">
        <v>0.5</v>
      </c>
      <c r="J113" s="329">
        <v>0</v>
      </c>
      <c r="K113" s="329">
        <v>86.09</v>
      </c>
      <c r="L113" s="329">
        <v>52.79</v>
      </c>
      <c r="M113" s="329">
        <v>12.64</v>
      </c>
      <c r="N113" s="329">
        <v>20.66</v>
      </c>
      <c r="O113" s="339">
        <v>62.79</v>
      </c>
      <c r="P113" s="340">
        <v>36</v>
      </c>
      <c r="Q113" s="340">
        <v>16.79</v>
      </c>
      <c r="R113" s="339">
        <v>10</v>
      </c>
      <c r="S113" s="339">
        <v>2.6400000000000099</v>
      </c>
    </row>
    <row r="114" spans="1:19">
      <c r="A114" s="329" t="s">
        <v>261</v>
      </c>
      <c r="B114" s="332" t="s">
        <v>268</v>
      </c>
      <c r="C114" s="329">
        <v>870</v>
      </c>
      <c r="D114" s="329">
        <v>321</v>
      </c>
      <c r="E114" s="329">
        <v>549</v>
      </c>
      <c r="F114" s="329">
        <v>0.6</v>
      </c>
      <c r="G114" s="329">
        <v>0.4</v>
      </c>
      <c r="H114" s="329">
        <v>0.7</v>
      </c>
      <c r="I114" s="329">
        <v>0</v>
      </c>
      <c r="J114" s="329">
        <v>0.3</v>
      </c>
      <c r="K114" s="329">
        <v>150.56</v>
      </c>
      <c r="L114" s="329">
        <v>93.24</v>
      </c>
      <c r="M114" s="329">
        <v>39.08</v>
      </c>
      <c r="N114" s="329">
        <v>18.239999999999998</v>
      </c>
      <c r="O114" s="339">
        <v>129.24</v>
      </c>
      <c r="P114" s="340">
        <v>75</v>
      </c>
      <c r="Q114" s="340">
        <v>18.239999999999998</v>
      </c>
      <c r="R114" s="339">
        <v>36</v>
      </c>
      <c r="S114" s="339">
        <v>3.0799999999999801</v>
      </c>
    </row>
    <row r="115" spans="1:19">
      <c r="A115" s="329" t="s">
        <v>261</v>
      </c>
      <c r="B115" s="332" t="s">
        <v>269</v>
      </c>
      <c r="C115" s="329">
        <v>1202</v>
      </c>
      <c r="D115" s="329">
        <v>260</v>
      </c>
      <c r="E115" s="329">
        <v>942</v>
      </c>
      <c r="F115" s="329">
        <v>0.6</v>
      </c>
      <c r="G115" s="329">
        <v>0.4</v>
      </c>
      <c r="H115" s="329">
        <v>0.7</v>
      </c>
      <c r="I115" s="329">
        <v>0</v>
      </c>
      <c r="J115" s="329">
        <v>0.3</v>
      </c>
      <c r="K115" s="329">
        <v>200.75</v>
      </c>
      <c r="L115" s="329">
        <v>124.32</v>
      </c>
      <c r="M115" s="329">
        <v>52.1</v>
      </c>
      <c r="N115" s="329">
        <v>24.33</v>
      </c>
      <c r="O115" s="339">
        <v>174.32</v>
      </c>
      <c r="P115" s="340">
        <v>104</v>
      </c>
      <c r="Q115" s="340">
        <v>20.32</v>
      </c>
      <c r="R115" s="339">
        <v>50</v>
      </c>
      <c r="S115" s="339">
        <v>2.0999999999999899</v>
      </c>
    </row>
    <row r="116" spans="1:19">
      <c r="A116" s="329" t="s">
        <v>261</v>
      </c>
      <c r="B116" s="332" t="s">
        <v>270</v>
      </c>
      <c r="C116" s="329">
        <v>2223</v>
      </c>
      <c r="D116" s="329">
        <v>667</v>
      </c>
      <c r="E116" s="329">
        <v>1556</v>
      </c>
      <c r="F116" s="329">
        <v>0.8</v>
      </c>
      <c r="G116" s="329">
        <v>0.2</v>
      </c>
      <c r="H116" s="329">
        <v>0.8</v>
      </c>
      <c r="I116" s="329">
        <v>0</v>
      </c>
      <c r="J116" s="329">
        <v>0.2</v>
      </c>
      <c r="K116" s="329">
        <v>384.12</v>
      </c>
      <c r="L116" s="329">
        <v>312.67</v>
      </c>
      <c r="M116" s="329">
        <v>56.16</v>
      </c>
      <c r="N116" s="329">
        <v>15.29</v>
      </c>
      <c r="O116" s="339">
        <v>363.67</v>
      </c>
      <c r="P116" s="340">
        <v>243</v>
      </c>
      <c r="Q116" s="340">
        <v>69.67</v>
      </c>
      <c r="R116" s="339">
        <v>51</v>
      </c>
      <c r="S116" s="339">
        <v>5.1600000000000303</v>
      </c>
    </row>
    <row r="117" spans="1:19">
      <c r="A117" s="329" t="s">
        <v>261</v>
      </c>
      <c r="B117" s="332" t="s">
        <v>271</v>
      </c>
      <c r="C117" s="329">
        <v>899</v>
      </c>
      <c r="D117" s="329">
        <v>474</v>
      </c>
      <c r="E117" s="329">
        <v>425</v>
      </c>
      <c r="F117" s="329">
        <v>0.8</v>
      </c>
      <c r="G117" s="329">
        <v>0.2</v>
      </c>
      <c r="H117" s="329">
        <v>0.8</v>
      </c>
      <c r="I117" s="329">
        <v>0</v>
      </c>
      <c r="J117" s="329">
        <v>0.2</v>
      </c>
      <c r="K117" s="329">
        <v>163.55000000000001</v>
      </c>
      <c r="L117" s="329">
        <v>133.13</v>
      </c>
      <c r="M117" s="329">
        <v>23.91</v>
      </c>
      <c r="N117" s="329">
        <v>6.51</v>
      </c>
      <c r="O117" s="339">
        <v>153.13</v>
      </c>
      <c r="P117" s="340">
        <v>101</v>
      </c>
      <c r="Q117" s="340">
        <v>32.130000000000003</v>
      </c>
      <c r="R117" s="339">
        <v>20</v>
      </c>
      <c r="S117" s="339">
        <v>3.91</v>
      </c>
    </row>
    <row r="118" spans="1:19">
      <c r="A118" s="329" t="s">
        <v>261</v>
      </c>
      <c r="B118" s="332" t="s">
        <v>272</v>
      </c>
      <c r="C118" s="329">
        <v>1573</v>
      </c>
      <c r="D118" s="329">
        <v>790</v>
      </c>
      <c r="E118" s="329">
        <v>783</v>
      </c>
      <c r="F118" s="329">
        <v>0.8</v>
      </c>
      <c r="G118" s="329">
        <v>0.2</v>
      </c>
      <c r="H118" s="329">
        <v>0.8</v>
      </c>
      <c r="I118" s="329">
        <v>0</v>
      </c>
      <c r="J118" s="329">
        <v>0.2</v>
      </c>
      <c r="K118" s="329">
        <v>284.57</v>
      </c>
      <c r="L118" s="329">
        <v>231.64</v>
      </c>
      <c r="M118" s="329">
        <v>41.6</v>
      </c>
      <c r="N118" s="329">
        <v>11.33</v>
      </c>
      <c r="O118" s="339">
        <v>272.64</v>
      </c>
      <c r="P118" s="340">
        <v>196</v>
      </c>
      <c r="Q118" s="340">
        <v>35.64</v>
      </c>
      <c r="R118" s="339">
        <v>41</v>
      </c>
      <c r="S118" s="339">
        <v>0.60000000000002296</v>
      </c>
    </row>
    <row r="119" spans="1:19">
      <c r="A119" s="329" t="s">
        <v>261</v>
      </c>
      <c r="B119" s="332" t="s">
        <v>273</v>
      </c>
      <c r="C119" s="329">
        <v>450</v>
      </c>
      <c r="D119" s="329">
        <v>236</v>
      </c>
      <c r="E119" s="329">
        <v>214</v>
      </c>
      <c r="F119" s="329">
        <v>0.8</v>
      </c>
      <c r="G119" s="329">
        <v>0.2</v>
      </c>
      <c r="H119" s="329">
        <v>0.7</v>
      </c>
      <c r="I119" s="329">
        <v>0</v>
      </c>
      <c r="J119" s="329">
        <v>0.3</v>
      </c>
      <c r="K119" s="329">
        <v>81.94</v>
      </c>
      <c r="L119" s="329">
        <v>66.59</v>
      </c>
      <c r="M119" s="329">
        <v>10.46</v>
      </c>
      <c r="N119" s="329">
        <v>4.8899999999999997</v>
      </c>
      <c r="O119" s="339">
        <v>76.59</v>
      </c>
      <c r="P119" s="340">
        <v>51</v>
      </c>
      <c r="Q119" s="340">
        <v>15.59</v>
      </c>
      <c r="R119" s="339">
        <v>10</v>
      </c>
      <c r="S119" s="339">
        <v>0.46000000000000801</v>
      </c>
    </row>
    <row r="120" spans="1:19">
      <c r="A120" s="329" t="s">
        <v>261</v>
      </c>
      <c r="B120" s="332" t="s">
        <v>274</v>
      </c>
      <c r="C120" s="329">
        <v>1368</v>
      </c>
      <c r="D120" s="329">
        <v>481</v>
      </c>
      <c r="E120" s="329">
        <v>887</v>
      </c>
      <c r="F120" s="329">
        <v>0.8</v>
      </c>
      <c r="G120" s="329">
        <v>0.2</v>
      </c>
      <c r="H120" s="329">
        <v>0.8</v>
      </c>
      <c r="I120" s="329">
        <v>0</v>
      </c>
      <c r="J120" s="329">
        <v>0.2</v>
      </c>
      <c r="K120" s="329">
        <v>239.21</v>
      </c>
      <c r="L120" s="329">
        <v>194.72</v>
      </c>
      <c r="M120" s="329">
        <v>34.97</v>
      </c>
      <c r="N120" s="329">
        <v>9.52</v>
      </c>
      <c r="O120" s="339">
        <v>229.72</v>
      </c>
      <c r="P120" s="340">
        <v>171</v>
      </c>
      <c r="Q120" s="340">
        <v>23.72</v>
      </c>
      <c r="R120" s="339">
        <v>35</v>
      </c>
      <c r="S120" s="339">
        <v>-3.0000000000001099E-2</v>
      </c>
    </row>
    <row r="121" spans="1:19">
      <c r="A121" s="329" t="s">
        <v>261</v>
      </c>
      <c r="B121" s="332" t="s">
        <v>275</v>
      </c>
      <c r="C121" s="329">
        <v>471</v>
      </c>
      <c r="D121" s="329">
        <v>425</v>
      </c>
      <c r="E121" s="329">
        <v>46</v>
      </c>
      <c r="F121" s="329">
        <v>0.6</v>
      </c>
      <c r="G121" s="329">
        <v>0.4</v>
      </c>
      <c r="H121" s="329">
        <v>0.8</v>
      </c>
      <c r="I121" s="329">
        <v>0</v>
      </c>
      <c r="J121" s="329">
        <v>0.2</v>
      </c>
      <c r="K121" s="329">
        <v>91.17</v>
      </c>
      <c r="L121" s="329">
        <v>56.65</v>
      </c>
      <c r="M121" s="329">
        <v>27.13</v>
      </c>
      <c r="N121" s="329">
        <v>7.39</v>
      </c>
      <c r="O121" s="339">
        <v>79.650000000000006</v>
      </c>
      <c r="P121" s="340">
        <v>41</v>
      </c>
      <c r="Q121" s="340">
        <v>15.65</v>
      </c>
      <c r="R121" s="339">
        <v>23</v>
      </c>
      <c r="S121" s="339">
        <v>4.13</v>
      </c>
    </row>
    <row r="122" spans="1:19">
      <c r="A122" s="329" t="s">
        <v>261</v>
      </c>
      <c r="B122" s="332" t="s">
        <v>276</v>
      </c>
      <c r="C122" s="329">
        <v>1456</v>
      </c>
      <c r="D122" s="329">
        <v>299</v>
      </c>
      <c r="E122" s="329">
        <v>1157</v>
      </c>
      <c r="F122" s="329">
        <v>0.8</v>
      </c>
      <c r="G122" s="329">
        <v>0.2</v>
      </c>
      <c r="H122" s="329">
        <v>0.7</v>
      </c>
      <c r="I122" s="329">
        <v>0</v>
      </c>
      <c r="J122" s="329">
        <v>0.3</v>
      </c>
      <c r="K122" s="329">
        <v>246.46</v>
      </c>
      <c r="L122" s="329">
        <v>200.28</v>
      </c>
      <c r="M122" s="329">
        <v>31.48</v>
      </c>
      <c r="N122" s="329">
        <v>14.7</v>
      </c>
      <c r="O122" s="339">
        <v>231.28</v>
      </c>
      <c r="P122" s="340">
        <v>167</v>
      </c>
      <c r="Q122" s="340">
        <v>33.28</v>
      </c>
      <c r="R122" s="339">
        <v>31</v>
      </c>
      <c r="S122" s="339">
        <v>0.47999999999998999</v>
      </c>
    </row>
    <row r="123" spans="1:19">
      <c r="A123" s="329"/>
      <c r="B123" s="329" t="s">
        <v>278</v>
      </c>
      <c r="C123" s="329">
        <v>9795</v>
      </c>
      <c r="D123" s="329">
        <v>3225</v>
      </c>
      <c r="E123" s="329">
        <v>6570</v>
      </c>
      <c r="F123" s="329"/>
      <c r="G123" s="329"/>
      <c r="H123" s="329"/>
      <c r="I123" s="329"/>
      <c r="J123" s="329"/>
      <c r="K123" s="329">
        <v>1692.61</v>
      </c>
      <c r="L123" s="329">
        <v>1209.75</v>
      </c>
      <c r="M123" s="329">
        <v>333.5</v>
      </c>
      <c r="N123" s="329">
        <v>149.36000000000001</v>
      </c>
      <c r="O123" s="339">
        <v>1518.75</v>
      </c>
      <c r="P123" s="339">
        <v>988</v>
      </c>
      <c r="Q123" s="339">
        <v>221.75</v>
      </c>
      <c r="R123" s="339">
        <v>309</v>
      </c>
      <c r="S123" s="339">
        <v>24.5</v>
      </c>
    </row>
    <row r="124" spans="1:19" ht="27">
      <c r="A124" s="329"/>
      <c r="B124" s="329" t="s">
        <v>356</v>
      </c>
      <c r="C124" s="329">
        <v>814</v>
      </c>
      <c r="D124" s="329">
        <v>167</v>
      </c>
      <c r="E124" s="329">
        <v>647</v>
      </c>
      <c r="F124" s="329"/>
      <c r="G124" s="329"/>
      <c r="H124" s="329"/>
      <c r="I124" s="329"/>
      <c r="J124" s="329"/>
      <c r="K124" s="329">
        <v>137.46</v>
      </c>
      <c r="L124" s="329">
        <v>83.97</v>
      </c>
      <c r="M124" s="329">
        <v>14.32</v>
      </c>
      <c r="N124" s="329">
        <v>39.17</v>
      </c>
      <c r="O124" s="339">
        <v>94.97</v>
      </c>
      <c r="P124" s="339">
        <v>59</v>
      </c>
      <c r="Q124" s="339">
        <v>24.97</v>
      </c>
      <c r="R124" s="339">
        <v>11</v>
      </c>
      <c r="S124" s="339">
        <v>3.3199999999999901</v>
      </c>
    </row>
    <row r="125" spans="1:19">
      <c r="A125" s="329" t="s">
        <v>277</v>
      </c>
      <c r="B125" s="329" t="s">
        <v>279</v>
      </c>
      <c r="C125" s="329">
        <v>231</v>
      </c>
      <c r="D125" s="329">
        <v>61</v>
      </c>
      <c r="E125" s="329">
        <v>170</v>
      </c>
      <c r="F125" s="329">
        <v>0.6</v>
      </c>
      <c r="G125" s="329">
        <v>0.4</v>
      </c>
      <c r="H125" s="329">
        <v>0</v>
      </c>
      <c r="I125" s="329">
        <v>1</v>
      </c>
      <c r="J125" s="329">
        <v>0</v>
      </c>
      <c r="K125" s="329">
        <v>39.92</v>
      </c>
      <c r="L125" s="329">
        <v>24.16</v>
      </c>
      <c r="M125" s="329">
        <v>0</v>
      </c>
      <c r="N125" s="329">
        <v>15.76</v>
      </c>
      <c r="O125" s="339">
        <v>24.16</v>
      </c>
      <c r="P125" s="340">
        <v>18</v>
      </c>
      <c r="Q125" s="340">
        <v>6.16</v>
      </c>
      <c r="R125" s="339">
        <v>0</v>
      </c>
      <c r="S125" s="339">
        <v>0</v>
      </c>
    </row>
    <row r="126" spans="1:19">
      <c r="A126" s="329" t="s">
        <v>277</v>
      </c>
      <c r="B126" s="329" t="s">
        <v>280</v>
      </c>
      <c r="C126" s="329">
        <v>295</v>
      </c>
      <c r="D126" s="329">
        <v>0</v>
      </c>
      <c r="E126" s="329">
        <v>295</v>
      </c>
      <c r="F126" s="329">
        <v>0.6</v>
      </c>
      <c r="G126" s="329">
        <v>0.4</v>
      </c>
      <c r="H126" s="329">
        <v>0.4</v>
      </c>
      <c r="I126" s="329">
        <v>0.6</v>
      </c>
      <c r="J126" s="329">
        <v>0</v>
      </c>
      <c r="K126" s="329">
        <v>47.21</v>
      </c>
      <c r="L126" s="329">
        <v>28.95</v>
      </c>
      <c r="M126" s="329">
        <v>6.93</v>
      </c>
      <c r="N126" s="329">
        <v>11.33</v>
      </c>
      <c r="O126" s="339">
        <v>33.950000000000003</v>
      </c>
      <c r="P126" s="340">
        <v>18</v>
      </c>
      <c r="Q126" s="340">
        <v>10.95</v>
      </c>
      <c r="R126" s="339">
        <v>5</v>
      </c>
      <c r="S126" s="339">
        <v>1.9299999999999899</v>
      </c>
    </row>
    <row r="127" spans="1:19">
      <c r="A127" s="329" t="s">
        <v>277</v>
      </c>
      <c r="B127" s="329" t="s">
        <v>281</v>
      </c>
      <c r="C127" s="329">
        <v>288</v>
      </c>
      <c r="D127" s="329">
        <v>106</v>
      </c>
      <c r="E127" s="329">
        <v>182</v>
      </c>
      <c r="F127" s="329">
        <v>0.6</v>
      </c>
      <c r="G127" s="329">
        <v>0.4</v>
      </c>
      <c r="H127" s="329">
        <v>0.4</v>
      </c>
      <c r="I127" s="329">
        <v>0.6</v>
      </c>
      <c r="J127" s="329">
        <v>0</v>
      </c>
      <c r="K127" s="329">
        <v>50.33</v>
      </c>
      <c r="L127" s="329">
        <v>30.86</v>
      </c>
      <c r="M127" s="329">
        <v>7.39</v>
      </c>
      <c r="N127" s="329">
        <v>12.08</v>
      </c>
      <c r="O127" s="339">
        <v>36.86</v>
      </c>
      <c r="P127" s="340">
        <v>23</v>
      </c>
      <c r="Q127" s="340">
        <v>7.86</v>
      </c>
      <c r="R127" s="339">
        <v>6</v>
      </c>
      <c r="S127" s="339">
        <v>1.39</v>
      </c>
    </row>
    <row r="128" spans="1:19">
      <c r="A128" s="329" t="s">
        <v>277</v>
      </c>
      <c r="B128" s="332" t="s">
        <v>282</v>
      </c>
      <c r="C128" s="329">
        <v>370</v>
      </c>
      <c r="D128" s="329">
        <v>182</v>
      </c>
      <c r="E128" s="329">
        <v>188</v>
      </c>
      <c r="F128" s="329">
        <v>0.6</v>
      </c>
      <c r="G128" s="329">
        <v>0.4</v>
      </c>
      <c r="H128" s="329">
        <v>0.7</v>
      </c>
      <c r="I128" s="329">
        <v>0</v>
      </c>
      <c r="J128" s="329">
        <v>0.3</v>
      </c>
      <c r="K128" s="329">
        <v>65.83</v>
      </c>
      <c r="L128" s="329">
        <v>40.770000000000003</v>
      </c>
      <c r="M128" s="329">
        <v>17.079999999999998</v>
      </c>
      <c r="N128" s="329">
        <v>7.98</v>
      </c>
      <c r="O128" s="339">
        <v>56.77</v>
      </c>
      <c r="P128" s="340">
        <v>34</v>
      </c>
      <c r="Q128" s="340">
        <v>6.77</v>
      </c>
      <c r="R128" s="339">
        <v>16</v>
      </c>
      <c r="S128" s="339">
        <v>1.08</v>
      </c>
    </row>
    <row r="129" spans="1:19">
      <c r="A129" s="329" t="s">
        <v>277</v>
      </c>
      <c r="B129" s="332" t="s">
        <v>283</v>
      </c>
      <c r="C129" s="329">
        <v>719</v>
      </c>
      <c r="D129" s="329">
        <v>217</v>
      </c>
      <c r="E129" s="329">
        <v>502</v>
      </c>
      <c r="F129" s="329">
        <v>0.6</v>
      </c>
      <c r="G129" s="329">
        <v>0.4</v>
      </c>
      <c r="H129" s="329">
        <v>0.7</v>
      </c>
      <c r="I129" s="329">
        <v>0</v>
      </c>
      <c r="J129" s="329">
        <v>0.3</v>
      </c>
      <c r="K129" s="329">
        <v>122.52</v>
      </c>
      <c r="L129" s="329">
        <v>75.87</v>
      </c>
      <c r="M129" s="329">
        <v>31.8</v>
      </c>
      <c r="N129" s="329">
        <v>14.85</v>
      </c>
      <c r="O129" s="339">
        <v>103.87</v>
      </c>
      <c r="P129" s="340">
        <v>59</v>
      </c>
      <c r="Q129" s="340">
        <v>16.87</v>
      </c>
      <c r="R129" s="339">
        <v>28</v>
      </c>
      <c r="S129" s="339">
        <v>3.8</v>
      </c>
    </row>
    <row r="130" spans="1:19">
      <c r="A130" s="329" t="s">
        <v>277</v>
      </c>
      <c r="B130" s="332" t="s">
        <v>284</v>
      </c>
      <c r="C130" s="329">
        <v>625</v>
      </c>
      <c r="D130" s="329">
        <v>184</v>
      </c>
      <c r="E130" s="329">
        <v>441</v>
      </c>
      <c r="F130" s="329">
        <v>0.8</v>
      </c>
      <c r="G130" s="329">
        <v>0.2</v>
      </c>
      <c r="H130" s="329">
        <v>0.7</v>
      </c>
      <c r="I130" s="329">
        <v>0</v>
      </c>
      <c r="J130" s="329">
        <v>0.3</v>
      </c>
      <c r="K130" s="329">
        <v>108.03</v>
      </c>
      <c r="L130" s="329">
        <v>87.79</v>
      </c>
      <c r="M130" s="329">
        <v>13.8</v>
      </c>
      <c r="N130" s="329">
        <v>6.44</v>
      </c>
      <c r="O130" s="339">
        <v>99.79</v>
      </c>
      <c r="P130" s="340">
        <v>66</v>
      </c>
      <c r="Q130" s="340">
        <v>21.79</v>
      </c>
      <c r="R130" s="339">
        <v>12</v>
      </c>
      <c r="S130" s="339">
        <v>1.8</v>
      </c>
    </row>
    <row r="131" spans="1:19">
      <c r="A131" s="329" t="s">
        <v>277</v>
      </c>
      <c r="B131" s="332" t="s">
        <v>285</v>
      </c>
      <c r="C131" s="329">
        <v>1902</v>
      </c>
      <c r="D131" s="329">
        <v>366</v>
      </c>
      <c r="E131" s="329">
        <v>1536</v>
      </c>
      <c r="F131" s="329">
        <v>0.6</v>
      </c>
      <c r="G131" s="329">
        <v>0.4</v>
      </c>
      <c r="H131" s="329">
        <v>0.8</v>
      </c>
      <c r="I131" s="329">
        <v>0</v>
      </c>
      <c r="J131" s="329">
        <v>0.2</v>
      </c>
      <c r="K131" s="329">
        <v>314.83</v>
      </c>
      <c r="L131" s="329">
        <v>195.62</v>
      </c>
      <c r="M131" s="329">
        <v>93.69</v>
      </c>
      <c r="N131" s="329">
        <v>25.52</v>
      </c>
      <c r="O131" s="339">
        <v>290.62</v>
      </c>
      <c r="P131" s="340">
        <v>175</v>
      </c>
      <c r="Q131" s="340">
        <v>20.62</v>
      </c>
      <c r="R131" s="339">
        <v>95</v>
      </c>
      <c r="S131" s="339">
        <v>-1.31</v>
      </c>
    </row>
    <row r="132" spans="1:19">
      <c r="A132" s="329" t="s">
        <v>277</v>
      </c>
      <c r="B132" s="332" t="s">
        <v>286</v>
      </c>
      <c r="C132" s="329">
        <v>557</v>
      </c>
      <c r="D132" s="329">
        <v>190</v>
      </c>
      <c r="E132" s="329">
        <v>367</v>
      </c>
      <c r="F132" s="329">
        <v>0.6</v>
      </c>
      <c r="G132" s="329">
        <v>0.4</v>
      </c>
      <c r="H132" s="329">
        <v>0.7</v>
      </c>
      <c r="I132" s="329">
        <v>0</v>
      </c>
      <c r="J132" s="329">
        <v>0.3</v>
      </c>
      <c r="K132" s="329">
        <v>95.79</v>
      </c>
      <c r="L132" s="329">
        <v>59.32</v>
      </c>
      <c r="M132" s="329">
        <v>24.86</v>
      </c>
      <c r="N132" s="329">
        <v>11.61</v>
      </c>
      <c r="O132" s="339">
        <v>76.319999999999993</v>
      </c>
      <c r="P132" s="340">
        <v>37</v>
      </c>
      <c r="Q132" s="340">
        <v>22.32</v>
      </c>
      <c r="R132" s="339">
        <v>17</v>
      </c>
      <c r="S132" s="339">
        <v>7.8600000000000101</v>
      </c>
    </row>
    <row r="133" spans="1:19">
      <c r="A133" s="329" t="s">
        <v>277</v>
      </c>
      <c r="B133" s="332" t="s">
        <v>287</v>
      </c>
      <c r="C133" s="329">
        <v>706</v>
      </c>
      <c r="D133" s="329">
        <v>284</v>
      </c>
      <c r="E133" s="329">
        <v>422</v>
      </c>
      <c r="F133" s="329">
        <v>0.6</v>
      </c>
      <c r="G133" s="329">
        <v>0.4</v>
      </c>
      <c r="H133" s="329">
        <v>0.7</v>
      </c>
      <c r="I133" s="329">
        <v>0</v>
      </c>
      <c r="J133" s="329">
        <v>0.3</v>
      </c>
      <c r="K133" s="329">
        <v>123.11</v>
      </c>
      <c r="L133" s="329">
        <v>76.239999999999995</v>
      </c>
      <c r="M133" s="329">
        <v>31.95</v>
      </c>
      <c r="N133" s="329">
        <v>14.92</v>
      </c>
      <c r="O133" s="339">
        <v>104.24</v>
      </c>
      <c r="P133" s="340">
        <v>60</v>
      </c>
      <c r="Q133" s="340">
        <v>16.239999999999998</v>
      </c>
      <c r="R133" s="339">
        <v>28</v>
      </c>
      <c r="S133" s="339">
        <v>3.95</v>
      </c>
    </row>
    <row r="134" spans="1:19">
      <c r="A134" s="329" t="s">
        <v>277</v>
      </c>
      <c r="B134" s="332" t="s">
        <v>288</v>
      </c>
      <c r="C134" s="329">
        <v>1599</v>
      </c>
      <c r="D134" s="329">
        <v>435</v>
      </c>
      <c r="E134" s="329">
        <v>1164</v>
      </c>
      <c r="F134" s="329">
        <v>0.8</v>
      </c>
      <c r="G134" s="329">
        <v>0.2</v>
      </c>
      <c r="H134" s="329">
        <v>0.8</v>
      </c>
      <c r="I134" s="329">
        <v>0</v>
      </c>
      <c r="J134" s="329">
        <v>0.2</v>
      </c>
      <c r="K134" s="329">
        <v>274.49</v>
      </c>
      <c r="L134" s="329">
        <v>223.43</v>
      </c>
      <c r="M134" s="329">
        <v>40.130000000000003</v>
      </c>
      <c r="N134" s="329">
        <v>10.93</v>
      </c>
      <c r="O134" s="339">
        <v>260.43</v>
      </c>
      <c r="P134" s="340">
        <v>180</v>
      </c>
      <c r="Q134" s="340">
        <v>43.43</v>
      </c>
      <c r="R134" s="339">
        <v>37</v>
      </c>
      <c r="S134" s="339">
        <v>3.13</v>
      </c>
    </row>
    <row r="135" spans="1:19">
      <c r="A135" s="329" t="s">
        <v>277</v>
      </c>
      <c r="B135" s="332" t="s">
        <v>289</v>
      </c>
      <c r="C135" s="329">
        <v>930</v>
      </c>
      <c r="D135" s="329">
        <v>623</v>
      </c>
      <c r="E135" s="329">
        <v>307</v>
      </c>
      <c r="F135" s="329">
        <v>0.8</v>
      </c>
      <c r="G135" s="329">
        <v>0.2</v>
      </c>
      <c r="H135" s="329">
        <v>0.8</v>
      </c>
      <c r="I135" s="329">
        <v>0</v>
      </c>
      <c r="J135" s="329">
        <v>0.2</v>
      </c>
      <c r="K135" s="329">
        <v>174.53</v>
      </c>
      <c r="L135" s="329">
        <v>142.06</v>
      </c>
      <c r="M135" s="329">
        <v>25.52</v>
      </c>
      <c r="N135" s="329">
        <v>6.95</v>
      </c>
      <c r="O135" s="339">
        <v>167.06</v>
      </c>
      <c r="P135" s="340">
        <v>123</v>
      </c>
      <c r="Q135" s="340">
        <v>19.059999999999999</v>
      </c>
      <c r="R135" s="339">
        <v>25</v>
      </c>
      <c r="S135" s="339">
        <v>0.52000000000001001</v>
      </c>
    </row>
    <row r="136" spans="1:19">
      <c r="A136" s="329" t="s">
        <v>277</v>
      </c>
      <c r="B136" s="332" t="s">
        <v>290</v>
      </c>
      <c r="C136" s="329">
        <v>1573</v>
      </c>
      <c r="D136" s="329">
        <v>577</v>
      </c>
      <c r="E136" s="329">
        <v>996</v>
      </c>
      <c r="F136" s="329">
        <v>0.8</v>
      </c>
      <c r="G136" s="329">
        <v>0.2</v>
      </c>
      <c r="H136" s="329">
        <v>0.8</v>
      </c>
      <c r="I136" s="329">
        <v>0</v>
      </c>
      <c r="J136" s="329">
        <v>0.2</v>
      </c>
      <c r="K136" s="329">
        <v>276.02</v>
      </c>
      <c r="L136" s="329">
        <v>224.68</v>
      </c>
      <c r="M136" s="329">
        <v>40.35</v>
      </c>
      <c r="N136" s="329">
        <v>10.99</v>
      </c>
      <c r="O136" s="339">
        <v>264.68</v>
      </c>
      <c r="P136" s="340">
        <v>195</v>
      </c>
      <c r="Q136" s="340">
        <v>29.68</v>
      </c>
      <c r="R136" s="339">
        <v>40</v>
      </c>
      <c r="S136" s="339">
        <v>0.35000000000002301</v>
      </c>
    </row>
    <row r="137" spans="1:19">
      <c r="A137" s="329"/>
      <c r="B137" s="329" t="s">
        <v>292</v>
      </c>
      <c r="C137" s="329">
        <v>9131</v>
      </c>
      <c r="D137" s="329">
        <v>1426</v>
      </c>
      <c r="E137" s="329">
        <v>7705</v>
      </c>
      <c r="F137" s="329"/>
      <c r="G137" s="329"/>
      <c r="H137" s="329"/>
      <c r="I137" s="329"/>
      <c r="J137" s="329"/>
      <c r="K137" s="329">
        <v>1516.91</v>
      </c>
      <c r="L137" s="329">
        <v>1109.47</v>
      </c>
      <c r="M137" s="329">
        <v>281.20999999999998</v>
      </c>
      <c r="N137" s="329">
        <v>126.23</v>
      </c>
      <c r="O137" s="339">
        <v>1376.47</v>
      </c>
      <c r="P137" s="339">
        <v>930</v>
      </c>
      <c r="Q137" s="339">
        <v>179.47</v>
      </c>
      <c r="R137" s="339">
        <v>267</v>
      </c>
      <c r="S137" s="339">
        <v>14.21</v>
      </c>
    </row>
    <row r="138" spans="1:19" ht="27">
      <c r="A138" s="329"/>
      <c r="B138" s="329" t="s">
        <v>358</v>
      </c>
      <c r="C138" s="329">
        <v>922</v>
      </c>
      <c r="D138" s="329">
        <v>324</v>
      </c>
      <c r="E138" s="329">
        <v>598</v>
      </c>
      <c r="F138" s="329"/>
      <c r="G138" s="329"/>
      <c r="H138" s="329"/>
      <c r="I138" s="329"/>
      <c r="J138" s="329"/>
      <c r="K138" s="329">
        <v>161.57</v>
      </c>
      <c r="L138" s="329">
        <v>98.43</v>
      </c>
      <c r="M138" s="329">
        <v>11.79</v>
      </c>
      <c r="N138" s="329">
        <v>51.35</v>
      </c>
      <c r="O138" s="339">
        <v>109.43</v>
      </c>
      <c r="P138" s="339">
        <v>90</v>
      </c>
      <c r="Q138" s="339">
        <v>8.43</v>
      </c>
      <c r="R138" s="339">
        <v>11</v>
      </c>
      <c r="S138" s="339">
        <v>0.78999999999999904</v>
      </c>
    </row>
    <row r="139" spans="1:19">
      <c r="A139" s="329" t="s">
        <v>291</v>
      </c>
      <c r="B139" s="329" t="s">
        <v>293</v>
      </c>
      <c r="C139" s="329">
        <v>383</v>
      </c>
      <c r="D139" s="329">
        <v>182</v>
      </c>
      <c r="E139" s="329">
        <v>201</v>
      </c>
      <c r="F139" s="329">
        <v>0.6</v>
      </c>
      <c r="G139" s="329">
        <v>0.4</v>
      </c>
      <c r="H139" s="329">
        <v>0</v>
      </c>
      <c r="I139" s="329">
        <v>1</v>
      </c>
      <c r="J139" s="329">
        <v>0</v>
      </c>
      <c r="K139" s="329">
        <v>69.47</v>
      </c>
      <c r="L139" s="329">
        <v>42.05</v>
      </c>
      <c r="M139" s="329">
        <v>0</v>
      </c>
      <c r="N139" s="329">
        <v>27.42</v>
      </c>
      <c r="O139" s="339">
        <v>42.05</v>
      </c>
      <c r="P139" s="340">
        <v>41</v>
      </c>
      <c r="Q139" s="340">
        <v>1.05</v>
      </c>
      <c r="R139" s="339">
        <v>0</v>
      </c>
      <c r="S139" s="339">
        <v>0</v>
      </c>
    </row>
    <row r="140" spans="1:19">
      <c r="A140" s="329" t="s">
        <v>291</v>
      </c>
      <c r="B140" s="329" t="s">
        <v>295</v>
      </c>
      <c r="C140" s="329">
        <v>466</v>
      </c>
      <c r="D140" s="329">
        <v>142</v>
      </c>
      <c r="E140" s="329">
        <v>324</v>
      </c>
      <c r="F140" s="329">
        <v>0.6</v>
      </c>
      <c r="G140" s="329">
        <v>0.4</v>
      </c>
      <c r="H140" s="329">
        <v>0.4</v>
      </c>
      <c r="I140" s="329">
        <v>0.6</v>
      </c>
      <c r="J140" s="329">
        <v>0</v>
      </c>
      <c r="K140" s="329">
        <v>80.260000000000005</v>
      </c>
      <c r="L140" s="329">
        <v>49.21</v>
      </c>
      <c r="M140" s="329">
        <v>11.79</v>
      </c>
      <c r="N140" s="329">
        <v>19.260000000000002</v>
      </c>
      <c r="O140" s="339">
        <v>60.21</v>
      </c>
      <c r="P140" s="340">
        <v>43</v>
      </c>
      <c r="Q140" s="340">
        <v>6.21</v>
      </c>
      <c r="R140" s="339">
        <v>11</v>
      </c>
      <c r="S140" s="339">
        <v>0.78999999999999904</v>
      </c>
    </row>
    <row r="141" spans="1:19">
      <c r="A141" s="329" t="s">
        <v>291</v>
      </c>
      <c r="B141" s="330" t="s">
        <v>294</v>
      </c>
      <c r="C141" s="329">
        <v>73</v>
      </c>
      <c r="D141" s="329">
        <v>0</v>
      </c>
      <c r="E141" s="329">
        <v>73</v>
      </c>
      <c r="F141" s="329">
        <v>0.6</v>
      </c>
      <c r="G141" s="329">
        <v>0.4</v>
      </c>
      <c r="H141" s="329">
        <v>0</v>
      </c>
      <c r="I141" s="329">
        <v>1</v>
      </c>
      <c r="J141" s="329">
        <v>0</v>
      </c>
      <c r="K141" s="329">
        <v>11.84</v>
      </c>
      <c r="L141" s="329">
        <v>7.17</v>
      </c>
      <c r="M141" s="329">
        <v>0</v>
      </c>
      <c r="N141" s="329">
        <v>4.67</v>
      </c>
      <c r="O141" s="339">
        <v>7.17</v>
      </c>
      <c r="P141" s="340">
        <v>6</v>
      </c>
      <c r="Q141" s="340">
        <v>1.17</v>
      </c>
      <c r="R141" s="339">
        <v>0</v>
      </c>
      <c r="S141" s="339">
        <v>0</v>
      </c>
    </row>
    <row r="142" spans="1:19">
      <c r="A142" s="329" t="s">
        <v>291</v>
      </c>
      <c r="B142" s="332" t="s">
        <v>296</v>
      </c>
      <c r="C142" s="329">
        <v>2910</v>
      </c>
      <c r="D142" s="329">
        <v>470</v>
      </c>
      <c r="E142" s="329">
        <v>2440</v>
      </c>
      <c r="F142" s="329">
        <v>0.6</v>
      </c>
      <c r="G142" s="329">
        <v>0.4</v>
      </c>
      <c r="H142" s="329">
        <v>0.8</v>
      </c>
      <c r="I142" s="329">
        <v>0</v>
      </c>
      <c r="J142" s="329">
        <v>0.2</v>
      </c>
      <c r="K142" s="329">
        <v>478.12</v>
      </c>
      <c r="L142" s="329">
        <v>297.08</v>
      </c>
      <c r="M142" s="329">
        <v>142.29</v>
      </c>
      <c r="N142" s="329">
        <v>38.75</v>
      </c>
      <c r="O142" s="339">
        <v>432.08</v>
      </c>
      <c r="P142" s="340">
        <v>248</v>
      </c>
      <c r="Q142" s="340">
        <v>49.08</v>
      </c>
      <c r="R142" s="339">
        <v>135</v>
      </c>
      <c r="S142" s="339">
        <v>7.2900000000000196</v>
      </c>
    </row>
    <row r="143" spans="1:19">
      <c r="A143" s="329" t="s">
        <v>291</v>
      </c>
      <c r="B143" s="332" t="s">
        <v>297</v>
      </c>
      <c r="C143" s="329">
        <v>374</v>
      </c>
      <c r="D143" s="329">
        <v>0</v>
      </c>
      <c r="E143" s="329">
        <v>374</v>
      </c>
      <c r="F143" s="329">
        <v>0.8</v>
      </c>
      <c r="G143" s="329">
        <v>0.2</v>
      </c>
      <c r="H143" s="329">
        <v>0.7</v>
      </c>
      <c r="I143" s="329">
        <v>0</v>
      </c>
      <c r="J143" s="329">
        <v>0.3</v>
      </c>
      <c r="K143" s="329">
        <v>60.21</v>
      </c>
      <c r="L143" s="329">
        <v>48.93</v>
      </c>
      <c r="M143" s="329">
        <v>7.69</v>
      </c>
      <c r="N143" s="329">
        <v>3.59</v>
      </c>
      <c r="O143" s="339">
        <v>56.93</v>
      </c>
      <c r="P143" s="340">
        <v>44</v>
      </c>
      <c r="Q143" s="340">
        <v>4.93</v>
      </c>
      <c r="R143" s="339">
        <v>8</v>
      </c>
      <c r="S143" s="339">
        <v>-0.310000000000002</v>
      </c>
    </row>
    <row r="144" spans="1:19">
      <c r="A144" s="329" t="s">
        <v>291</v>
      </c>
      <c r="B144" s="332" t="s">
        <v>298</v>
      </c>
      <c r="C144" s="329">
        <v>1707</v>
      </c>
      <c r="D144" s="329">
        <v>282</v>
      </c>
      <c r="E144" s="329">
        <v>1425</v>
      </c>
      <c r="F144" s="329">
        <v>0.8</v>
      </c>
      <c r="G144" s="329">
        <v>0.2</v>
      </c>
      <c r="H144" s="329">
        <v>0.8</v>
      </c>
      <c r="I144" s="329">
        <v>0</v>
      </c>
      <c r="J144" s="329">
        <v>0.2</v>
      </c>
      <c r="K144" s="329">
        <v>285.70999999999998</v>
      </c>
      <c r="L144" s="329">
        <v>232.56</v>
      </c>
      <c r="M144" s="329">
        <v>41.77</v>
      </c>
      <c r="N144" s="329">
        <v>11.38</v>
      </c>
      <c r="O144" s="339">
        <v>273.56</v>
      </c>
      <c r="P144" s="340">
        <v>200</v>
      </c>
      <c r="Q144" s="340">
        <v>32.56</v>
      </c>
      <c r="R144" s="339">
        <v>41</v>
      </c>
      <c r="S144" s="339">
        <v>0.76999999999998203</v>
      </c>
    </row>
    <row r="145" spans="1:19">
      <c r="A145" s="329" t="s">
        <v>291</v>
      </c>
      <c r="B145" s="332" t="s">
        <v>299</v>
      </c>
      <c r="C145" s="329">
        <v>3218</v>
      </c>
      <c r="D145" s="329">
        <v>350</v>
      </c>
      <c r="E145" s="329">
        <v>2868</v>
      </c>
      <c r="F145" s="329">
        <v>0.8</v>
      </c>
      <c r="G145" s="329">
        <v>0.2</v>
      </c>
      <c r="H145" s="329">
        <v>0.8</v>
      </c>
      <c r="I145" s="329">
        <v>0</v>
      </c>
      <c r="J145" s="329">
        <v>0.2</v>
      </c>
      <c r="K145" s="329">
        <v>531.29999999999995</v>
      </c>
      <c r="L145" s="329">
        <v>432.47</v>
      </c>
      <c r="M145" s="329">
        <v>77.67</v>
      </c>
      <c r="N145" s="329">
        <v>21.16</v>
      </c>
      <c r="O145" s="339">
        <v>504.47</v>
      </c>
      <c r="P145" s="340">
        <v>348</v>
      </c>
      <c r="Q145" s="340">
        <v>84.47</v>
      </c>
      <c r="R145" s="339">
        <v>72</v>
      </c>
      <c r="S145" s="339">
        <v>5.6700000000000204</v>
      </c>
    </row>
    <row r="146" spans="1:19">
      <c r="A146" s="329"/>
      <c r="B146" s="329" t="s">
        <v>301</v>
      </c>
      <c r="C146" s="329">
        <v>11855</v>
      </c>
      <c r="D146" s="329">
        <v>1515</v>
      </c>
      <c r="E146" s="329">
        <v>10340</v>
      </c>
      <c r="F146" s="329"/>
      <c r="G146" s="329"/>
      <c r="H146" s="329"/>
      <c r="I146" s="329"/>
      <c r="J146" s="329"/>
      <c r="K146" s="329">
        <v>1954.54</v>
      </c>
      <c r="L146" s="329">
        <v>1420.79</v>
      </c>
      <c r="M146" s="329">
        <v>376.73</v>
      </c>
      <c r="N146" s="329">
        <v>157.02000000000001</v>
      </c>
      <c r="O146" s="339">
        <v>1781.79</v>
      </c>
      <c r="P146" s="339">
        <v>1200</v>
      </c>
      <c r="Q146" s="339">
        <v>220.79</v>
      </c>
      <c r="R146" s="339">
        <v>361</v>
      </c>
      <c r="S146" s="339">
        <v>15.7300000000001</v>
      </c>
    </row>
    <row r="147" spans="1:19" ht="27">
      <c r="A147" s="329"/>
      <c r="B147" s="329" t="s">
        <v>359</v>
      </c>
      <c r="C147" s="329">
        <v>1136</v>
      </c>
      <c r="D147" s="329">
        <v>270</v>
      </c>
      <c r="E147" s="329">
        <v>866</v>
      </c>
      <c r="F147" s="329"/>
      <c r="G147" s="329"/>
      <c r="H147" s="329"/>
      <c r="I147" s="329"/>
      <c r="J147" s="329"/>
      <c r="K147" s="329">
        <v>193.64</v>
      </c>
      <c r="L147" s="329">
        <v>118.09</v>
      </c>
      <c r="M147" s="329">
        <v>16.600000000000001</v>
      </c>
      <c r="N147" s="329">
        <v>58.95</v>
      </c>
      <c r="O147" s="339">
        <v>135.09</v>
      </c>
      <c r="P147" s="339">
        <v>102</v>
      </c>
      <c r="Q147" s="339">
        <v>16.09</v>
      </c>
      <c r="R147" s="339">
        <v>17</v>
      </c>
      <c r="S147" s="339">
        <v>-0.39999999999999902</v>
      </c>
    </row>
    <row r="148" spans="1:19">
      <c r="A148" s="329" t="s">
        <v>300</v>
      </c>
      <c r="B148" s="329" t="s">
        <v>302</v>
      </c>
      <c r="C148" s="329">
        <v>698</v>
      </c>
      <c r="D148" s="329">
        <v>139</v>
      </c>
      <c r="E148" s="329">
        <v>559</v>
      </c>
      <c r="F148" s="329">
        <v>0.6</v>
      </c>
      <c r="G148" s="329">
        <v>0.4</v>
      </c>
      <c r="H148" s="329">
        <v>0</v>
      </c>
      <c r="I148" s="329">
        <v>1</v>
      </c>
      <c r="J148" s="329">
        <v>0</v>
      </c>
      <c r="K148" s="329">
        <v>118.8</v>
      </c>
      <c r="L148" s="329">
        <v>71.900000000000006</v>
      </c>
      <c r="M148" s="329">
        <v>0</v>
      </c>
      <c r="N148" s="329">
        <v>46.9</v>
      </c>
      <c r="O148" s="339">
        <v>71.900000000000006</v>
      </c>
      <c r="P148" s="340">
        <v>61</v>
      </c>
      <c r="Q148" s="340">
        <v>10.9</v>
      </c>
      <c r="R148" s="339">
        <v>0</v>
      </c>
      <c r="S148" s="339">
        <v>0</v>
      </c>
    </row>
    <row r="149" spans="1:19">
      <c r="A149" s="329" t="s">
        <v>300</v>
      </c>
      <c r="B149" s="329" t="s">
        <v>303</v>
      </c>
      <c r="C149" s="329">
        <v>438</v>
      </c>
      <c r="D149" s="329">
        <v>131</v>
      </c>
      <c r="E149" s="329">
        <v>307</v>
      </c>
      <c r="F149" s="329">
        <v>0.6</v>
      </c>
      <c r="G149" s="329">
        <v>0.4</v>
      </c>
      <c r="H149" s="329">
        <v>0.6</v>
      </c>
      <c r="I149" s="329">
        <v>0.4</v>
      </c>
      <c r="J149" s="329">
        <v>0</v>
      </c>
      <c r="K149" s="329">
        <v>74.84</v>
      </c>
      <c r="L149" s="329">
        <v>46.19</v>
      </c>
      <c r="M149" s="329">
        <v>16.600000000000001</v>
      </c>
      <c r="N149" s="329">
        <v>12.05</v>
      </c>
      <c r="O149" s="339">
        <v>63.19</v>
      </c>
      <c r="P149" s="340">
        <v>41</v>
      </c>
      <c r="Q149" s="340">
        <v>5.19</v>
      </c>
      <c r="R149" s="339">
        <v>17</v>
      </c>
      <c r="S149" s="339">
        <v>-0.39999999999999902</v>
      </c>
    </row>
    <row r="150" spans="1:19">
      <c r="A150" s="329" t="s">
        <v>300</v>
      </c>
      <c r="B150" s="332" t="s">
        <v>304</v>
      </c>
      <c r="C150" s="329">
        <v>1618</v>
      </c>
      <c r="D150" s="329">
        <v>561</v>
      </c>
      <c r="E150" s="329">
        <v>1057</v>
      </c>
      <c r="F150" s="329">
        <v>0.8</v>
      </c>
      <c r="G150" s="329">
        <v>0.2</v>
      </c>
      <c r="H150" s="329">
        <v>0.8</v>
      </c>
      <c r="I150" s="329">
        <v>0</v>
      </c>
      <c r="J150" s="329">
        <v>0.2</v>
      </c>
      <c r="K150" s="329">
        <v>282.62</v>
      </c>
      <c r="L150" s="329">
        <v>230.05</v>
      </c>
      <c r="M150" s="329">
        <v>41.32</v>
      </c>
      <c r="N150" s="329">
        <v>11.25</v>
      </c>
      <c r="O150" s="339">
        <v>268.05</v>
      </c>
      <c r="P150" s="340">
        <v>186</v>
      </c>
      <c r="Q150" s="340">
        <v>44.05</v>
      </c>
      <c r="R150" s="339">
        <v>38</v>
      </c>
      <c r="S150" s="339">
        <v>3.3199999999999901</v>
      </c>
    </row>
    <row r="151" spans="1:19">
      <c r="A151" s="329" t="s">
        <v>300</v>
      </c>
      <c r="B151" s="332" t="s">
        <v>305</v>
      </c>
      <c r="C151" s="329">
        <v>926</v>
      </c>
      <c r="D151" s="329">
        <v>0</v>
      </c>
      <c r="E151" s="329">
        <v>926</v>
      </c>
      <c r="F151" s="329">
        <v>0.6</v>
      </c>
      <c r="G151" s="329">
        <v>0.4</v>
      </c>
      <c r="H151" s="329">
        <v>0.8</v>
      </c>
      <c r="I151" s="329">
        <v>0</v>
      </c>
      <c r="J151" s="329">
        <v>0.2</v>
      </c>
      <c r="K151" s="329">
        <v>146.24</v>
      </c>
      <c r="L151" s="329">
        <v>90.87</v>
      </c>
      <c r="M151" s="329">
        <v>43.52</v>
      </c>
      <c r="N151" s="329">
        <v>11.85</v>
      </c>
      <c r="O151" s="339">
        <v>132.87</v>
      </c>
      <c r="P151" s="340">
        <v>78</v>
      </c>
      <c r="Q151" s="340">
        <v>12.87</v>
      </c>
      <c r="R151" s="339">
        <v>42</v>
      </c>
      <c r="S151" s="339">
        <v>1.52000000000001</v>
      </c>
    </row>
    <row r="152" spans="1:19">
      <c r="A152" s="329" t="s">
        <v>300</v>
      </c>
      <c r="B152" s="332" t="s">
        <v>306</v>
      </c>
      <c r="C152" s="329">
        <v>1883</v>
      </c>
      <c r="D152" s="329">
        <v>491</v>
      </c>
      <c r="E152" s="329">
        <v>1392</v>
      </c>
      <c r="F152" s="329">
        <v>0.6</v>
      </c>
      <c r="G152" s="329">
        <v>0.4</v>
      </c>
      <c r="H152" s="329">
        <v>0.8</v>
      </c>
      <c r="I152" s="329">
        <v>0</v>
      </c>
      <c r="J152" s="329">
        <v>0.2</v>
      </c>
      <c r="K152" s="329">
        <v>316.75</v>
      </c>
      <c r="L152" s="329">
        <v>196.82</v>
      </c>
      <c r="M152" s="329">
        <v>94.26</v>
      </c>
      <c r="N152" s="329">
        <v>25.67</v>
      </c>
      <c r="O152" s="339">
        <v>282.82</v>
      </c>
      <c r="P152" s="340">
        <v>158</v>
      </c>
      <c r="Q152" s="340">
        <v>38.82</v>
      </c>
      <c r="R152" s="339">
        <v>86</v>
      </c>
      <c r="S152" s="339">
        <v>8.2599999999999891</v>
      </c>
    </row>
    <row r="153" spans="1:19">
      <c r="A153" s="329" t="s">
        <v>300</v>
      </c>
      <c r="B153" s="332" t="s">
        <v>307</v>
      </c>
      <c r="C153" s="329">
        <v>1087</v>
      </c>
      <c r="D153" s="329">
        <v>0</v>
      </c>
      <c r="E153" s="329">
        <v>1087</v>
      </c>
      <c r="F153" s="329">
        <v>0.8</v>
      </c>
      <c r="G153" s="329">
        <v>0.2</v>
      </c>
      <c r="H153" s="329">
        <v>0.8</v>
      </c>
      <c r="I153" s="329">
        <v>0</v>
      </c>
      <c r="J153" s="329">
        <v>0.2</v>
      </c>
      <c r="K153" s="329">
        <v>174.73</v>
      </c>
      <c r="L153" s="329">
        <v>142.22</v>
      </c>
      <c r="M153" s="329">
        <v>25.55</v>
      </c>
      <c r="N153" s="329">
        <v>6.96</v>
      </c>
      <c r="O153" s="339">
        <v>169.22</v>
      </c>
      <c r="P153" s="340">
        <v>127</v>
      </c>
      <c r="Q153" s="340">
        <v>15.22</v>
      </c>
      <c r="R153" s="339">
        <v>27</v>
      </c>
      <c r="S153" s="339">
        <v>-1.44999999999999</v>
      </c>
    </row>
    <row r="154" spans="1:19">
      <c r="A154" s="329" t="s">
        <v>300</v>
      </c>
      <c r="B154" s="332" t="s">
        <v>308</v>
      </c>
      <c r="C154" s="329">
        <v>838</v>
      </c>
      <c r="D154" s="329">
        <v>0</v>
      </c>
      <c r="E154" s="329">
        <v>838</v>
      </c>
      <c r="F154" s="329">
        <v>0.8</v>
      </c>
      <c r="G154" s="329">
        <v>0.2</v>
      </c>
      <c r="H154" s="329">
        <v>0.8</v>
      </c>
      <c r="I154" s="329">
        <v>0</v>
      </c>
      <c r="J154" s="329">
        <v>0.2</v>
      </c>
      <c r="K154" s="329">
        <v>134.69</v>
      </c>
      <c r="L154" s="329">
        <v>109.64</v>
      </c>
      <c r="M154" s="329">
        <v>19.690000000000001</v>
      </c>
      <c r="N154" s="329">
        <v>5.36</v>
      </c>
      <c r="O154" s="339">
        <v>128.63999999999999</v>
      </c>
      <c r="P154" s="340">
        <v>93</v>
      </c>
      <c r="Q154" s="340">
        <v>16.64</v>
      </c>
      <c r="R154" s="339">
        <v>19</v>
      </c>
      <c r="S154" s="339">
        <v>0.69000000000002604</v>
      </c>
    </row>
    <row r="155" spans="1:19">
      <c r="A155" s="329" t="s">
        <v>300</v>
      </c>
      <c r="B155" s="332" t="s">
        <v>309</v>
      </c>
      <c r="C155" s="329">
        <v>591</v>
      </c>
      <c r="D155" s="329">
        <v>0</v>
      </c>
      <c r="E155" s="329">
        <v>591</v>
      </c>
      <c r="F155" s="329">
        <v>0.8</v>
      </c>
      <c r="G155" s="329">
        <v>0.2</v>
      </c>
      <c r="H155" s="329">
        <v>0.8</v>
      </c>
      <c r="I155" s="329">
        <v>0</v>
      </c>
      <c r="J155" s="329">
        <v>0.2</v>
      </c>
      <c r="K155" s="329">
        <v>95</v>
      </c>
      <c r="L155" s="329">
        <v>77.33</v>
      </c>
      <c r="M155" s="329">
        <v>13.89</v>
      </c>
      <c r="N155" s="329">
        <v>3.78</v>
      </c>
      <c r="O155" s="339">
        <v>90.33</v>
      </c>
      <c r="P155" s="340">
        <v>64</v>
      </c>
      <c r="Q155" s="340">
        <v>13.33</v>
      </c>
      <c r="R155" s="339">
        <v>13</v>
      </c>
      <c r="S155" s="339">
        <v>0.89000000000000101</v>
      </c>
    </row>
    <row r="156" spans="1:19">
      <c r="A156" s="329" t="s">
        <v>300</v>
      </c>
      <c r="B156" s="332" t="s">
        <v>310</v>
      </c>
      <c r="C156" s="329">
        <v>528</v>
      </c>
      <c r="D156" s="329">
        <v>0</v>
      </c>
      <c r="E156" s="329">
        <v>528</v>
      </c>
      <c r="F156" s="329">
        <v>0.6</v>
      </c>
      <c r="G156" s="329">
        <v>0.4</v>
      </c>
      <c r="H156" s="329">
        <v>0.8</v>
      </c>
      <c r="I156" s="329">
        <v>0</v>
      </c>
      <c r="J156" s="329">
        <v>0.2</v>
      </c>
      <c r="K156" s="329">
        <v>83.38</v>
      </c>
      <c r="L156" s="329">
        <v>51.81</v>
      </c>
      <c r="M156" s="329">
        <v>24.81</v>
      </c>
      <c r="N156" s="329">
        <v>6.76</v>
      </c>
      <c r="O156" s="339">
        <v>76.81</v>
      </c>
      <c r="P156" s="340">
        <v>46</v>
      </c>
      <c r="Q156" s="340">
        <v>5.81</v>
      </c>
      <c r="R156" s="339">
        <v>25</v>
      </c>
      <c r="S156" s="339">
        <v>-0.189999999999998</v>
      </c>
    </row>
    <row r="157" spans="1:19">
      <c r="A157" s="329" t="s">
        <v>300</v>
      </c>
      <c r="B157" s="332" t="s">
        <v>311</v>
      </c>
      <c r="C157" s="329">
        <v>681</v>
      </c>
      <c r="D157" s="329">
        <v>193</v>
      </c>
      <c r="E157" s="329">
        <v>488</v>
      </c>
      <c r="F157" s="329">
        <v>0.6</v>
      </c>
      <c r="G157" s="329">
        <v>0.4</v>
      </c>
      <c r="H157" s="329">
        <v>0.8</v>
      </c>
      <c r="I157" s="329">
        <v>0</v>
      </c>
      <c r="J157" s="329">
        <v>0.2</v>
      </c>
      <c r="K157" s="329">
        <v>115.17</v>
      </c>
      <c r="L157" s="329">
        <v>71.56</v>
      </c>
      <c r="M157" s="329">
        <v>34.28</v>
      </c>
      <c r="N157" s="329">
        <v>9.33</v>
      </c>
      <c r="O157" s="339">
        <v>101.56</v>
      </c>
      <c r="P157" s="340">
        <v>55</v>
      </c>
      <c r="Q157" s="340">
        <v>16.559999999999999</v>
      </c>
      <c r="R157" s="339">
        <v>30</v>
      </c>
      <c r="S157" s="339">
        <v>4.28</v>
      </c>
    </row>
    <row r="158" spans="1:19">
      <c r="A158" s="329" t="s">
        <v>300</v>
      </c>
      <c r="B158" s="332" t="s">
        <v>312</v>
      </c>
      <c r="C158" s="329">
        <v>106</v>
      </c>
      <c r="D158" s="329">
        <v>0</v>
      </c>
      <c r="E158" s="329">
        <v>106</v>
      </c>
      <c r="F158" s="329">
        <v>0.6</v>
      </c>
      <c r="G158" s="329">
        <v>0.4</v>
      </c>
      <c r="H158" s="329">
        <v>0.8</v>
      </c>
      <c r="I158" s="329">
        <v>0</v>
      </c>
      <c r="J158" s="329">
        <v>0.2</v>
      </c>
      <c r="K158" s="329">
        <v>16.75</v>
      </c>
      <c r="L158" s="329">
        <v>10.41</v>
      </c>
      <c r="M158" s="329">
        <v>4.9800000000000004</v>
      </c>
      <c r="N158" s="329">
        <v>1.36</v>
      </c>
      <c r="O158" s="339">
        <v>16.41</v>
      </c>
      <c r="P158" s="340">
        <v>10</v>
      </c>
      <c r="Q158" s="340">
        <v>0.41</v>
      </c>
      <c r="R158" s="339">
        <v>6</v>
      </c>
      <c r="S158" s="339">
        <v>-1.02</v>
      </c>
    </row>
    <row r="159" spans="1:19">
      <c r="A159" s="329" t="s">
        <v>300</v>
      </c>
      <c r="B159" s="332" t="s">
        <v>313</v>
      </c>
      <c r="C159" s="329">
        <v>1041</v>
      </c>
      <c r="D159" s="329">
        <v>0</v>
      </c>
      <c r="E159" s="329">
        <v>1041</v>
      </c>
      <c r="F159" s="329">
        <v>0.8</v>
      </c>
      <c r="G159" s="329">
        <v>0.2</v>
      </c>
      <c r="H159" s="329">
        <v>0.8</v>
      </c>
      <c r="I159" s="329">
        <v>0</v>
      </c>
      <c r="J159" s="329">
        <v>0.2</v>
      </c>
      <c r="K159" s="329">
        <v>167.32</v>
      </c>
      <c r="L159" s="329">
        <v>136.19999999999999</v>
      </c>
      <c r="M159" s="329">
        <v>24.46</v>
      </c>
      <c r="N159" s="329">
        <v>6.66</v>
      </c>
      <c r="O159" s="339">
        <v>160.19999999999999</v>
      </c>
      <c r="P159" s="340">
        <v>116</v>
      </c>
      <c r="Q159" s="340">
        <v>20.2</v>
      </c>
      <c r="R159" s="339">
        <v>24</v>
      </c>
      <c r="S159" s="339">
        <v>0.46000000000000801</v>
      </c>
    </row>
    <row r="160" spans="1:19">
      <c r="A160" s="329" t="s">
        <v>300</v>
      </c>
      <c r="B160" s="332" t="s">
        <v>314</v>
      </c>
      <c r="C160" s="329">
        <v>591</v>
      </c>
      <c r="D160" s="329">
        <v>0</v>
      </c>
      <c r="E160" s="329">
        <v>591</v>
      </c>
      <c r="F160" s="329">
        <v>0.8</v>
      </c>
      <c r="G160" s="329">
        <v>0.2</v>
      </c>
      <c r="H160" s="329">
        <v>0.8</v>
      </c>
      <c r="I160" s="329">
        <v>0</v>
      </c>
      <c r="J160" s="329">
        <v>0.2</v>
      </c>
      <c r="K160" s="329">
        <v>95</v>
      </c>
      <c r="L160" s="329">
        <v>77.33</v>
      </c>
      <c r="M160" s="329">
        <v>13.89</v>
      </c>
      <c r="N160" s="329">
        <v>3.78</v>
      </c>
      <c r="O160" s="339">
        <v>91.33</v>
      </c>
      <c r="P160" s="340">
        <v>69</v>
      </c>
      <c r="Q160" s="340">
        <v>8.33</v>
      </c>
      <c r="R160" s="339">
        <v>14</v>
      </c>
      <c r="S160" s="339">
        <v>-0.109999999999999</v>
      </c>
    </row>
    <row r="161" spans="1:19">
      <c r="A161" s="329" t="s">
        <v>300</v>
      </c>
      <c r="B161" s="332" t="s">
        <v>315</v>
      </c>
      <c r="C161" s="329">
        <v>829</v>
      </c>
      <c r="D161" s="329">
        <v>0</v>
      </c>
      <c r="E161" s="329">
        <v>829</v>
      </c>
      <c r="F161" s="329">
        <v>0.8</v>
      </c>
      <c r="G161" s="329">
        <v>0.2</v>
      </c>
      <c r="H161" s="329">
        <v>0.8</v>
      </c>
      <c r="I161" s="329">
        <v>0</v>
      </c>
      <c r="J161" s="329">
        <v>0.2</v>
      </c>
      <c r="K161" s="329">
        <v>133.25</v>
      </c>
      <c r="L161" s="329">
        <v>108.46</v>
      </c>
      <c r="M161" s="329">
        <v>19.48</v>
      </c>
      <c r="N161" s="329">
        <v>5.31</v>
      </c>
      <c r="O161" s="339">
        <v>128.46</v>
      </c>
      <c r="P161" s="340">
        <v>96</v>
      </c>
      <c r="Q161" s="340">
        <v>12.46</v>
      </c>
      <c r="R161" s="339">
        <v>20</v>
      </c>
      <c r="S161" s="339">
        <v>-0.51999999999998203</v>
      </c>
    </row>
    <row r="162" spans="1:19" ht="27">
      <c r="A162" s="329"/>
      <c r="B162" s="329" t="s">
        <v>402</v>
      </c>
      <c r="C162" s="329">
        <v>12102</v>
      </c>
      <c r="D162" s="329">
        <v>3288</v>
      </c>
      <c r="E162" s="329">
        <v>8814</v>
      </c>
      <c r="F162" s="329"/>
      <c r="G162" s="329"/>
      <c r="H162" s="329"/>
      <c r="I162" s="329"/>
      <c r="J162" s="329"/>
      <c r="K162" s="329">
        <v>2081.42</v>
      </c>
      <c r="L162" s="329">
        <v>1690.92</v>
      </c>
      <c r="M162" s="329">
        <v>272.10000000000002</v>
      </c>
      <c r="N162" s="329">
        <v>118.4</v>
      </c>
      <c r="O162" s="339">
        <v>1965.92</v>
      </c>
      <c r="P162" s="339">
        <v>1455.6</v>
      </c>
      <c r="Q162" s="339">
        <v>235.32</v>
      </c>
      <c r="R162" s="339">
        <v>275</v>
      </c>
      <c r="S162" s="339">
        <v>-2.9000000000000101</v>
      </c>
    </row>
    <row r="163" spans="1:19" ht="27">
      <c r="A163" s="329" t="s">
        <v>316</v>
      </c>
      <c r="B163" s="329" t="s">
        <v>318</v>
      </c>
      <c r="C163" s="329">
        <v>1249</v>
      </c>
      <c r="D163" s="329">
        <v>580</v>
      </c>
      <c r="E163" s="329">
        <v>669</v>
      </c>
      <c r="F163" s="329">
        <v>0.8</v>
      </c>
      <c r="G163" s="329">
        <v>0.2</v>
      </c>
      <c r="H163" s="329">
        <v>0</v>
      </c>
      <c r="I163" s="329">
        <v>1</v>
      </c>
      <c r="J163" s="329">
        <v>0</v>
      </c>
      <c r="K163" s="329">
        <v>226.99</v>
      </c>
      <c r="L163" s="329">
        <v>182.38</v>
      </c>
      <c r="M163" s="329">
        <v>0</v>
      </c>
      <c r="N163" s="329">
        <v>44.61</v>
      </c>
      <c r="O163" s="339">
        <v>183.38</v>
      </c>
      <c r="P163" s="340">
        <v>142</v>
      </c>
      <c r="Q163" s="340">
        <v>40.380000000000003</v>
      </c>
      <c r="R163" s="339">
        <v>1</v>
      </c>
      <c r="S163" s="339">
        <v>-1</v>
      </c>
    </row>
    <row r="164" spans="1:19" ht="27">
      <c r="A164" s="329" t="s">
        <v>316</v>
      </c>
      <c r="B164" s="332" t="s">
        <v>319</v>
      </c>
      <c r="C164" s="329">
        <v>1007</v>
      </c>
      <c r="D164" s="329">
        <v>401</v>
      </c>
      <c r="E164" s="329">
        <v>606</v>
      </c>
      <c r="F164" s="329">
        <v>0.8</v>
      </c>
      <c r="G164" s="329">
        <v>0.2</v>
      </c>
      <c r="H164" s="329">
        <v>0.8</v>
      </c>
      <c r="I164" s="329">
        <v>0</v>
      </c>
      <c r="J164" s="329">
        <v>0.2</v>
      </c>
      <c r="K164" s="329">
        <v>177.98</v>
      </c>
      <c r="L164" s="329">
        <v>144.87</v>
      </c>
      <c r="M164" s="329">
        <v>26.02</v>
      </c>
      <c r="N164" s="329">
        <v>7.09</v>
      </c>
      <c r="O164" s="339">
        <v>169.87</v>
      </c>
      <c r="P164" s="340">
        <v>121</v>
      </c>
      <c r="Q164" s="340">
        <v>23.87</v>
      </c>
      <c r="R164" s="339">
        <v>25</v>
      </c>
      <c r="S164" s="339">
        <v>1.02000000000001</v>
      </c>
    </row>
    <row r="165" spans="1:19" ht="27">
      <c r="A165" s="329" t="s">
        <v>316</v>
      </c>
      <c r="B165" s="332" t="s">
        <v>320</v>
      </c>
      <c r="C165" s="329">
        <v>1098</v>
      </c>
      <c r="D165" s="329">
        <v>0</v>
      </c>
      <c r="E165" s="329">
        <v>1098</v>
      </c>
      <c r="F165" s="329">
        <v>0.8</v>
      </c>
      <c r="G165" s="329">
        <v>0.2</v>
      </c>
      <c r="H165" s="329">
        <v>0.8</v>
      </c>
      <c r="I165" s="329">
        <v>0</v>
      </c>
      <c r="J165" s="329">
        <v>0.2</v>
      </c>
      <c r="K165" s="329">
        <v>176.48</v>
      </c>
      <c r="L165" s="329">
        <v>143.65</v>
      </c>
      <c r="M165" s="329">
        <v>25.8</v>
      </c>
      <c r="N165" s="329">
        <v>7.03</v>
      </c>
      <c r="O165" s="339">
        <v>166.65</v>
      </c>
      <c r="P165" s="340">
        <v>114</v>
      </c>
      <c r="Q165" s="340">
        <v>29.65</v>
      </c>
      <c r="R165" s="339">
        <v>23</v>
      </c>
      <c r="S165" s="339">
        <v>2.80000000000001</v>
      </c>
    </row>
    <row r="166" spans="1:19" ht="27">
      <c r="A166" s="329" t="s">
        <v>316</v>
      </c>
      <c r="B166" s="332" t="s">
        <v>321</v>
      </c>
      <c r="C166" s="329">
        <v>1434</v>
      </c>
      <c r="D166" s="329">
        <v>0</v>
      </c>
      <c r="E166" s="329">
        <v>1434</v>
      </c>
      <c r="F166" s="329">
        <v>0.8</v>
      </c>
      <c r="G166" s="329">
        <v>0.2</v>
      </c>
      <c r="H166" s="329">
        <v>0.8</v>
      </c>
      <c r="I166" s="329">
        <v>0</v>
      </c>
      <c r="J166" s="329">
        <v>0.2</v>
      </c>
      <c r="K166" s="329">
        <v>230.5</v>
      </c>
      <c r="L166" s="329">
        <v>187.62</v>
      </c>
      <c r="M166" s="329">
        <v>33.700000000000003</v>
      </c>
      <c r="N166" s="329">
        <v>9.18</v>
      </c>
      <c r="O166" s="339">
        <v>224.62</v>
      </c>
      <c r="P166" s="340">
        <v>174</v>
      </c>
      <c r="Q166" s="340">
        <v>13.62</v>
      </c>
      <c r="R166" s="339">
        <v>37</v>
      </c>
      <c r="S166" s="339">
        <v>-3.30000000000001</v>
      </c>
    </row>
    <row r="167" spans="1:19" ht="27">
      <c r="A167" s="329" t="s">
        <v>316</v>
      </c>
      <c r="B167" s="332" t="s">
        <v>322</v>
      </c>
      <c r="C167" s="329">
        <v>1345</v>
      </c>
      <c r="D167" s="329">
        <v>716</v>
      </c>
      <c r="E167" s="329">
        <v>629</v>
      </c>
      <c r="F167" s="329">
        <v>0.8</v>
      </c>
      <c r="G167" s="329">
        <v>0.2</v>
      </c>
      <c r="H167" s="329">
        <v>0.8</v>
      </c>
      <c r="I167" s="329">
        <v>0</v>
      </c>
      <c r="J167" s="329">
        <v>0.2</v>
      </c>
      <c r="K167" s="329">
        <v>244.95</v>
      </c>
      <c r="L167" s="329">
        <v>199.39</v>
      </c>
      <c r="M167" s="329">
        <v>35.81</v>
      </c>
      <c r="N167" s="329">
        <v>9.75</v>
      </c>
      <c r="O167" s="339">
        <v>232.39</v>
      </c>
      <c r="P167" s="340">
        <v>160</v>
      </c>
      <c r="Q167" s="340">
        <v>39.39</v>
      </c>
      <c r="R167" s="339">
        <v>33</v>
      </c>
      <c r="S167" s="339">
        <v>2.81</v>
      </c>
    </row>
    <row r="168" spans="1:19" ht="27">
      <c r="A168" s="329" t="s">
        <v>316</v>
      </c>
      <c r="B168" s="332" t="s">
        <v>323</v>
      </c>
      <c r="C168" s="329">
        <v>1371</v>
      </c>
      <c r="D168" s="329">
        <v>0</v>
      </c>
      <c r="E168" s="329">
        <v>1371</v>
      </c>
      <c r="F168" s="329">
        <v>0.8</v>
      </c>
      <c r="G168" s="329">
        <v>0.2</v>
      </c>
      <c r="H168" s="329">
        <v>0.8</v>
      </c>
      <c r="I168" s="329">
        <v>0</v>
      </c>
      <c r="J168" s="329">
        <v>0.2</v>
      </c>
      <c r="K168" s="329">
        <v>220.37</v>
      </c>
      <c r="L168" s="329">
        <v>179.38</v>
      </c>
      <c r="M168" s="329">
        <v>32.22</v>
      </c>
      <c r="N168" s="329">
        <v>8.77</v>
      </c>
      <c r="O168" s="339">
        <v>212.38</v>
      </c>
      <c r="P168" s="340">
        <v>161</v>
      </c>
      <c r="Q168" s="340">
        <v>18.38</v>
      </c>
      <c r="R168" s="339">
        <v>33</v>
      </c>
      <c r="S168" s="339">
        <v>-0.78000000000000103</v>
      </c>
    </row>
    <row r="169" spans="1:19" ht="27">
      <c r="A169" s="329" t="s">
        <v>316</v>
      </c>
      <c r="B169" s="332" t="s">
        <v>324</v>
      </c>
      <c r="C169" s="329">
        <v>477</v>
      </c>
      <c r="D169" s="329">
        <v>0</v>
      </c>
      <c r="E169" s="329">
        <v>477</v>
      </c>
      <c r="F169" s="329">
        <v>0.8</v>
      </c>
      <c r="G169" s="329">
        <v>0.2</v>
      </c>
      <c r="H169" s="329">
        <v>0.8</v>
      </c>
      <c r="I169" s="329">
        <v>0</v>
      </c>
      <c r="J169" s="329">
        <v>0.2</v>
      </c>
      <c r="K169" s="329">
        <v>76.67</v>
      </c>
      <c r="L169" s="329">
        <v>62.41</v>
      </c>
      <c r="M169" s="329">
        <v>11.21</v>
      </c>
      <c r="N169" s="329">
        <v>3.05</v>
      </c>
      <c r="O169" s="339">
        <v>78.41</v>
      </c>
      <c r="P169" s="340">
        <v>77</v>
      </c>
      <c r="Q169" s="340">
        <v>-14.59</v>
      </c>
      <c r="R169" s="339">
        <v>16</v>
      </c>
      <c r="S169" s="339">
        <v>-4.7899999999999903</v>
      </c>
    </row>
    <row r="170" spans="1:19" ht="27">
      <c r="A170" s="329" t="s">
        <v>316</v>
      </c>
      <c r="B170" s="332" t="s">
        <v>325</v>
      </c>
      <c r="C170" s="329">
        <v>2286</v>
      </c>
      <c r="D170" s="329">
        <v>855</v>
      </c>
      <c r="E170" s="329">
        <v>1431</v>
      </c>
      <c r="F170" s="329">
        <v>0.8</v>
      </c>
      <c r="G170" s="329">
        <v>0.2</v>
      </c>
      <c r="H170" s="329">
        <v>0.8</v>
      </c>
      <c r="I170" s="329">
        <v>0</v>
      </c>
      <c r="J170" s="329">
        <v>0.2</v>
      </c>
      <c r="K170" s="329">
        <v>401.8</v>
      </c>
      <c r="L170" s="329">
        <v>327.06</v>
      </c>
      <c r="M170" s="329">
        <v>58.74</v>
      </c>
      <c r="N170" s="329">
        <v>16</v>
      </c>
      <c r="O170" s="339">
        <v>388.06</v>
      </c>
      <c r="P170" s="340">
        <v>290</v>
      </c>
      <c r="Q170" s="340">
        <v>37.06</v>
      </c>
      <c r="R170" s="339">
        <v>61</v>
      </c>
      <c r="S170" s="339">
        <v>-2.25999999999999</v>
      </c>
    </row>
    <row r="171" spans="1:19" ht="43.5" customHeight="1">
      <c r="A171" s="329" t="s">
        <v>316</v>
      </c>
      <c r="B171" s="332" t="s">
        <v>326</v>
      </c>
      <c r="C171" s="329">
        <v>1835</v>
      </c>
      <c r="D171" s="329">
        <v>736</v>
      </c>
      <c r="E171" s="329">
        <v>1099</v>
      </c>
      <c r="F171" s="329">
        <v>0.8</v>
      </c>
      <c r="G171" s="329">
        <v>0.2</v>
      </c>
      <c r="H171" s="329">
        <v>0.8</v>
      </c>
      <c r="I171" s="329">
        <v>0</v>
      </c>
      <c r="J171" s="329">
        <v>0.2</v>
      </c>
      <c r="K171" s="329">
        <v>325.68</v>
      </c>
      <c r="L171" s="329">
        <v>264.16000000000003</v>
      </c>
      <c r="M171" s="329">
        <v>48.6</v>
      </c>
      <c r="N171" s="329">
        <v>12.92</v>
      </c>
      <c r="O171" s="339">
        <v>310.16000000000003</v>
      </c>
      <c r="P171" s="340">
        <v>216.6</v>
      </c>
      <c r="Q171" s="340">
        <v>47.56</v>
      </c>
      <c r="R171" s="339">
        <v>46</v>
      </c>
      <c r="S171" s="339">
        <v>2.5999999999999699</v>
      </c>
    </row>
  </sheetData>
  <autoFilter ref="A12:T171"/>
  <mergeCells count="20">
    <mergeCell ref="A2:S2"/>
    <mergeCell ref="C4:E4"/>
    <mergeCell ref="F4:J4"/>
    <mergeCell ref="K4:N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S4:S6"/>
    <mergeCell ref="O4:R5"/>
  </mergeCells>
  <phoneticPr fontId="144" type="noConversion"/>
  <pageMargins left="0.70866141732283505" right="0.70866141732283505" top="0.74803149606299202" bottom="0.74803149606299202" header="0.31496062992126" footer="0.31496062992126"/>
  <pageSetup paperSize="8" scale="83" fitToHeight="0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5"/>
  <sheetViews>
    <sheetView workbookViewId="0">
      <selection activeCell="E12" sqref="E12"/>
    </sheetView>
  </sheetViews>
  <sheetFormatPr defaultColWidth="9" defaultRowHeight="12.75"/>
  <cols>
    <col min="1" max="1" width="24.375" style="292" customWidth="1"/>
    <col min="2" max="2" width="14.625" style="292" customWidth="1"/>
    <col min="3" max="3" width="17.375" style="293" customWidth="1"/>
    <col min="4" max="4" width="19.625" style="293" customWidth="1"/>
    <col min="5" max="5" width="14" style="293" customWidth="1"/>
    <col min="6" max="16384" width="9" style="292"/>
  </cols>
  <sheetData>
    <row r="1" spans="1:5" ht="20.25">
      <c r="A1" s="294" t="s">
        <v>403</v>
      </c>
      <c r="B1" s="295"/>
      <c r="C1" s="296"/>
      <c r="D1" s="296"/>
      <c r="E1" s="296"/>
    </row>
    <row r="2" spans="1:5" s="291" customFormat="1" ht="42.95" customHeight="1">
      <c r="A2" s="509" t="s">
        <v>1258</v>
      </c>
      <c r="B2" s="509"/>
      <c r="C2" s="509"/>
      <c r="D2" s="509"/>
      <c r="E2" s="509"/>
    </row>
    <row r="3" spans="1:5" ht="43.5" customHeight="1">
      <c r="A3" s="297" t="s">
        <v>404</v>
      </c>
      <c r="B3" s="298" t="s">
        <v>396</v>
      </c>
      <c r="C3" s="299" t="s">
        <v>405</v>
      </c>
      <c r="D3" s="299" t="s">
        <v>406</v>
      </c>
      <c r="E3" s="299" t="s">
        <v>407</v>
      </c>
    </row>
    <row r="4" spans="1:5" ht="14.25">
      <c r="A4" s="300" t="s">
        <v>394</v>
      </c>
      <c r="B4" s="301">
        <v>109351</v>
      </c>
      <c r="C4" s="301">
        <v>6998.83</v>
      </c>
      <c r="D4" s="301">
        <v>6043</v>
      </c>
      <c r="E4" s="301">
        <v>955.83</v>
      </c>
    </row>
    <row r="5" spans="1:5" ht="14.25">
      <c r="A5" s="300" t="s">
        <v>154</v>
      </c>
      <c r="B5" s="301">
        <v>4098</v>
      </c>
      <c r="C5" s="301">
        <v>262.27999999999997</v>
      </c>
      <c r="D5" s="301">
        <v>233</v>
      </c>
      <c r="E5" s="301">
        <v>29.28</v>
      </c>
    </row>
    <row r="6" spans="1:5" ht="14.25">
      <c r="A6" s="302" t="s">
        <v>409</v>
      </c>
      <c r="B6" s="307">
        <v>1664</v>
      </c>
      <c r="C6" s="307">
        <v>106.5</v>
      </c>
      <c r="D6" s="307">
        <v>90</v>
      </c>
      <c r="E6" s="307">
        <v>16.5</v>
      </c>
    </row>
    <row r="7" spans="1:5" ht="15">
      <c r="A7" s="308" t="s">
        <v>155</v>
      </c>
      <c r="B7" s="304">
        <v>839</v>
      </c>
      <c r="C7" s="305">
        <v>53.7</v>
      </c>
      <c r="D7" s="306">
        <v>38</v>
      </c>
      <c r="E7" s="309">
        <v>15.7</v>
      </c>
    </row>
    <row r="8" spans="1:5" ht="15">
      <c r="A8" s="308" t="s">
        <v>157</v>
      </c>
      <c r="B8" s="304">
        <v>397</v>
      </c>
      <c r="C8" s="305">
        <v>25.41</v>
      </c>
      <c r="D8" s="306">
        <v>23</v>
      </c>
      <c r="E8" s="309">
        <v>2.41</v>
      </c>
    </row>
    <row r="9" spans="1:5" ht="15">
      <c r="A9" s="308" t="s">
        <v>158</v>
      </c>
      <c r="B9" s="304">
        <v>278</v>
      </c>
      <c r="C9" s="305">
        <v>17.79</v>
      </c>
      <c r="D9" s="306">
        <v>19</v>
      </c>
      <c r="E9" s="309">
        <v>-1.21</v>
      </c>
    </row>
    <row r="10" spans="1:5" ht="15">
      <c r="A10" s="308" t="s">
        <v>159</v>
      </c>
      <c r="B10" s="304">
        <v>34</v>
      </c>
      <c r="C10" s="305">
        <v>2.1800000000000002</v>
      </c>
      <c r="D10" s="306">
        <v>3</v>
      </c>
      <c r="E10" s="309">
        <v>-0.82</v>
      </c>
    </row>
    <row r="11" spans="1:5" ht="15">
      <c r="A11" s="308" t="s">
        <v>160</v>
      </c>
      <c r="B11" s="304">
        <v>2</v>
      </c>
      <c r="C11" s="305">
        <v>0.13</v>
      </c>
      <c r="D11" s="306">
        <v>0</v>
      </c>
      <c r="E11" s="309">
        <v>0.13</v>
      </c>
    </row>
    <row r="12" spans="1:5" ht="15">
      <c r="A12" s="308" t="s">
        <v>161</v>
      </c>
      <c r="B12" s="304">
        <v>30</v>
      </c>
      <c r="C12" s="305">
        <v>1.92</v>
      </c>
      <c r="D12" s="306">
        <v>2</v>
      </c>
      <c r="E12" s="309">
        <v>-8.0000000000000099E-2</v>
      </c>
    </row>
    <row r="13" spans="1:5" ht="15">
      <c r="A13" s="308" t="s">
        <v>162</v>
      </c>
      <c r="B13" s="304">
        <v>63</v>
      </c>
      <c r="C13" s="305">
        <v>4.03</v>
      </c>
      <c r="D13" s="306">
        <v>4</v>
      </c>
      <c r="E13" s="309">
        <v>3.00000000000002E-2</v>
      </c>
    </row>
    <row r="14" spans="1:5" ht="15">
      <c r="A14" s="308" t="s">
        <v>163</v>
      </c>
      <c r="B14" s="304">
        <v>21</v>
      </c>
      <c r="C14" s="305">
        <v>1.34</v>
      </c>
      <c r="D14" s="306">
        <v>1</v>
      </c>
      <c r="E14" s="309">
        <v>0.34</v>
      </c>
    </row>
    <row r="15" spans="1:5" ht="15">
      <c r="A15" s="310" t="s">
        <v>164</v>
      </c>
      <c r="B15" s="304">
        <v>1360</v>
      </c>
      <c r="C15" s="305">
        <v>87.04</v>
      </c>
      <c r="D15" s="306">
        <v>78</v>
      </c>
      <c r="E15" s="309">
        <v>9.0400000000000098</v>
      </c>
    </row>
    <row r="16" spans="1:5" ht="15">
      <c r="A16" s="310" t="s">
        <v>165</v>
      </c>
      <c r="B16" s="304">
        <v>1074</v>
      </c>
      <c r="C16" s="305">
        <v>68.739999999999995</v>
      </c>
      <c r="D16" s="306">
        <v>65</v>
      </c>
      <c r="E16" s="309">
        <v>3.73999999999999</v>
      </c>
    </row>
    <row r="17" spans="1:5" ht="14.25">
      <c r="A17" s="300" t="s">
        <v>167</v>
      </c>
      <c r="B17" s="301">
        <v>3034</v>
      </c>
      <c r="C17" s="301">
        <v>194.18</v>
      </c>
      <c r="D17" s="301">
        <v>172</v>
      </c>
      <c r="E17" s="301">
        <v>22.18</v>
      </c>
    </row>
    <row r="18" spans="1:5" ht="14.25">
      <c r="A18" s="302" t="s">
        <v>409</v>
      </c>
      <c r="B18" s="311">
        <v>295</v>
      </c>
      <c r="C18" s="311">
        <v>18.88</v>
      </c>
      <c r="D18" s="311">
        <v>16</v>
      </c>
      <c r="E18" s="311">
        <v>2.88</v>
      </c>
    </row>
    <row r="19" spans="1:5" ht="15">
      <c r="A19" s="308" t="s">
        <v>168</v>
      </c>
      <c r="B19" s="304">
        <v>295</v>
      </c>
      <c r="C19" s="305">
        <v>18.88</v>
      </c>
      <c r="D19" s="306">
        <v>16</v>
      </c>
      <c r="E19" s="309">
        <v>2.88</v>
      </c>
    </row>
    <row r="20" spans="1:5" ht="15">
      <c r="A20" s="310" t="s">
        <v>173</v>
      </c>
      <c r="B20" s="304">
        <v>197</v>
      </c>
      <c r="C20" s="305">
        <v>12.61</v>
      </c>
      <c r="D20" s="306">
        <v>12</v>
      </c>
      <c r="E20" s="309">
        <v>0.60999999999999899</v>
      </c>
    </row>
    <row r="21" spans="1:5" ht="15">
      <c r="A21" s="310" t="s">
        <v>174</v>
      </c>
      <c r="B21" s="304">
        <v>644</v>
      </c>
      <c r="C21" s="305">
        <v>41.22</v>
      </c>
      <c r="D21" s="306">
        <v>35</v>
      </c>
      <c r="E21" s="309">
        <v>6.22</v>
      </c>
    </row>
    <row r="22" spans="1:5" ht="15">
      <c r="A22" s="310" t="s">
        <v>175</v>
      </c>
      <c r="B22" s="304">
        <v>553</v>
      </c>
      <c r="C22" s="305">
        <v>35.39</v>
      </c>
      <c r="D22" s="306">
        <v>33</v>
      </c>
      <c r="E22" s="309">
        <v>2.39</v>
      </c>
    </row>
    <row r="23" spans="1:5" ht="15">
      <c r="A23" s="310" t="s">
        <v>176</v>
      </c>
      <c r="B23" s="304">
        <v>1004</v>
      </c>
      <c r="C23" s="305">
        <v>64.260000000000005</v>
      </c>
      <c r="D23" s="306">
        <v>57</v>
      </c>
      <c r="E23" s="309">
        <v>7.2600000000000096</v>
      </c>
    </row>
    <row r="24" spans="1:5" ht="15">
      <c r="A24" s="310" t="s">
        <v>177</v>
      </c>
      <c r="B24" s="304">
        <v>341</v>
      </c>
      <c r="C24" s="305">
        <v>21.82</v>
      </c>
      <c r="D24" s="306">
        <v>19</v>
      </c>
      <c r="E24" s="309">
        <v>2.82</v>
      </c>
    </row>
    <row r="25" spans="1:5" ht="14.25">
      <c r="A25" s="300" t="s">
        <v>179</v>
      </c>
      <c r="B25" s="301">
        <v>1605</v>
      </c>
      <c r="C25" s="301">
        <v>102.73</v>
      </c>
      <c r="D25" s="301">
        <v>90</v>
      </c>
      <c r="E25" s="301">
        <v>12.73</v>
      </c>
    </row>
    <row r="26" spans="1:5" ht="14.25">
      <c r="A26" s="302" t="s">
        <v>409</v>
      </c>
      <c r="B26" s="311">
        <v>284</v>
      </c>
      <c r="C26" s="311">
        <v>18.18</v>
      </c>
      <c r="D26" s="311">
        <v>16</v>
      </c>
      <c r="E26" s="311">
        <v>2.1800000000000002</v>
      </c>
    </row>
    <row r="27" spans="1:5" ht="15">
      <c r="A27" s="308" t="s">
        <v>180</v>
      </c>
      <c r="B27" s="304">
        <v>253</v>
      </c>
      <c r="C27" s="305">
        <v>16.190000000000001</v>
      </c>
      <c r="D27" s="306">
        <v>14</v>
      </c>
      <c r="E27" s="309">
        <v>2.19</v>
      </c>
    </row>
    <row r="28" spans="1:5" ht="15">
      <c r="A28" s="308" t="s">
        <v>181</v>
      </c>
      <c r="B28" s="304">
        <v>14</v>
      </c>
      <c r="C28" s="305">
        <v>0.9</v>
      </c>
      <c r="D28" s="306">
        <v>1</v>
      </c>
      <c r="E28" s="309">
        <v>-0.1</v>
      </c>
    </row>
    <row r="29" spans="1:5" ht="15">
      <c r="A29" s="308" t="s">
        <v>182</v>
      </c>
      <c r="B29" s="304">
        <v>17</v>
      </c>
      <c r="C29" s="305">
        <v>1.0900000000000001</v>
      </c>
      <c r="D29" s="306">
        <v>1</v>
      </c>
      <c r="E29" s="309">
        <v>9.0000000000000094E-2</v>
      </c>
    </row>
    <row r="30" spans="1:5" ht="15">
      <c r="A30" s="310" t="s">
        <v>183</v>
      </c>
      <c r="B30" s="304">
        <v>565</v>
      </c>
      <c r="C30" s="305">
        <v>36.159999999999997</v>
      </c>
      <c r="D30" s="306">
        <v>32</v>
      </c>
      <c r="E30" s="309">
        <v>4.16</v>
      </c>
    </row>
    <row r="31" spans="1:5" ht="15">
      <c r="A31" s="310" t="s">
        <v>184</v>
      </c>
      <c r="B31" s="304">
        <v>684</v>
      </c>
      <c r="C31" s="305">
        <v>43.78</v>
      </c>
      <c r="D31" s="306">
        <v>39</v>
      </c>
      <c r="E31" s="309">
        <v>4.78</v>
      </c>
    </row>
    <row r="32" spans="1:5" ht="15">
      <c r="A32" s="310" t="s">
        <v>185</v>
      </c>
      <c r="B32" s="304">
        <v>72</v>
      </c>
      <c r="C32" s="305">
        <v>4.6100000000000003</v>
      </c>
      <c r="D32" s="306">
        <v>3</v>
      </c>
      <c r="E32" s="309">
        <v>1.61</v>
      </c>
    </row>
    <row r="33" spans="1:5" ht="14.25">
      <c r="A33" s="300" t="s">
        <v>187</v>
      </c>
      <c r="B33" s="301">
        <v>7368</v>
      </c>
      <c r="C33" s="301">
        <v>471.55</v>
      </c>
      <c r="D33" s="301">
        <v>430</v>
      </c>
      <c r="E33" s="301">
        <v>41.55</v>
      </c>
    </row>
    <row r="34" spans="1:5" ht="14.25">
      <c r="A34" s="302" t="s">
        <v>409</v>
      </c>
      <c r="B34" s="311">
        <v>668</v>
      </c>
      <c r="C34" s="311">
        <v>42.76</v>
      </c>
      <c r="D34" s="311">
        <v>39</v>
      </c>
      <c r="E34" s="311">
        <v>3.76</v>
      </c>
    </row>
    <row r="35" spans="1:5" ht="15">
      <c r="A35" s="308" t="s">
        <v>188</v>
      </c>
      <c r="B35" s="304">
        <v>452</v>
      </c>
      <c r="C35" s="305">
        <v>28.93</v>
      </c>
      <c r="D35" s="306">
        <v>26</v>
      </c>
      <c r="E35" s="309">
        <v>2.93</v>
      </c>
    </row>
    <row r="36" spans="1:5" ht="15">
      <c r="A36" s="308" t="s">
        <v>189</v>
      </c>
      <c r="B36" s="304">
        <v>44</v>
      </c>
      <c r="C36" s="305">
        <v>2.82</v>
      </c>
      <c r="D36" s="306">
        <v>3</v>
      </c>
      <c r="E36" s="309">
        <v>-0.18</v>
      </c>
    </row>
    <row r="37" spans="1:5" ht="15">
      <c r="A37" s="308" t="s">
        <v>193</v>
      </c>
      <c r="B37" s="304">
        <v>172</v>
      </c>
      <c r="C37" s="305">
        <v>11.01</v>
      </c>
      <c r="D37" s="306">
        <v>10</v>
      </c>
      <c r="E37" s="309">
        <v>1.01</v>
      </c>
    </row>
    <row r="38" spans="1:5" ht="15">
      <c r="A38" s="310" t="s">
        <v>194</v>
      </c>
      <c r="B38" s="304">
        <v>1185</v>
      </c>
      <c r="C38" s="305">
        <v>75.84</v>
      </c>
      <c r="D38" s="306">
        <v>69</v>
      </c>
      <c r="E38" s="309">
        <v>6.84</v>
      </c>
    </row>
    <row r="39" spans="1:5" ht="15">
      <c r="A39" s="310" t="s">
        <v>195</v>
      </c>
      <c r="B39" s="304">
        <v>958</v>
      </c>
      <c r="C39" s="305">
        <v>61.31</v>
      </c>
      <c r="D39" s="306">
        <v>52</v>
      </c>
      <c r="E39" s="309">
        <v>9.31</v>
      </c>
    </row>
    <row r="40" spans="1:5" ht="15">
      <c r="A40" s="310" t="s">
        <v>196</v>
      </c>
      <c r="B40" s="304">
        <v>256</v>
      </c>
      <c r="C40" s="305">
        <v>16.38</v>
      </c>
      <c r="D40" s="306">
        <v>15</v>
      </c>
      <c r="E40" s="309">
        <v>1.38</v>
      </c>
    </row>
    <row r="41" spans="1:5" ht="15">
      <c r="A41" s="310" t="s">
        <v>197</v>
      </c>
      <c r="B41" s="304">
        <v>560</v>
      </c>
      <c r="C41" s="305">
        <v>35.840000000000003</v>
      </c>
      <c r="D41" s="306">
        <v>29</v>
      </c>
      <c r="E41" s="309">
        <v>6.84</v>
      </c>
    </row>
    <row r="42" spans="1:5" ht="15">
      <c r="A42" s="310" t="s">
        <v>198</v>
      </c>
      <c r="B42" s="304">
        <v>1060</v>
      </c>
      <c r="C42" s="305">
        <v>67.84</v>
      </c>
      <c r="D42" s="306">
        <v>56</v>
      </c>
      <c r="E42" s="309">
        <v>11.84</v>
      </c>
    </row>
    <row r="43" spans="1:5" ht="15">
      <c r="A43" s="310" t="s">
        <v>199</v>
      </c>
      <c r="B43" s="304">
        <v>1490</v>
      </c>
      <c r="C43" s="305">
        <v>95.36</v>
      </c>
      <c r="D43" s="306">
        <v>86</v>
      </c>
      <c r="E43" s="309">
        <v>9.36</v>
      </c>
    </row>
    <row r="44" spans="1:5" ht="15">
      <c r="A44" s="310" t="s">
        <v>200</v>
      </c>
      <c r="B44" s="304">
        <v>1191</v>
      </c>
      <c r="C44" s="305">
        <v>76.22</v>
      </c>
      <c r="D44" s="306">
        <v>84</v>
      </c>
      <c r="E44" s="309">
        <v>-7.78</v>
      </c>
    </row>
    <row r="45" spans="1:5" ht="14.25">
      <c r="A45" s="300" t="s">
        <v>202</v>
      </c>
      <c r="B45" s="301">
        <v>18726</v>
      </c>
      <c r="C45" s="301">
        <v>1198.47</v>
      </c>
      <c r="D45" s="301">
        <v>1012</v>
      </c>
      <c r="E45" s="301">
        <v>186.47</v>
      </c>
    </row>
    <row r="46" spans="1:5" ht="14.25">
      <c r="A46" s="302" t="s">
        <v>409</v>
      </c>
      <c r="B46" s="311">
        <v>1438</v>
      </c>
      <c r="C46" s="311">
        <v>92.03</v>
      </c>
      <c r="D46" s="311">
        <v>77</v>
      </c>
      <c r="E46" s="311">
        <v>15.03</v>
      </c>
    </row>
    <row r="47" spans="1:5" ht="15">
      <c r="A47" s="308" t="s">
        <v>203</v>
      </c>
      <c r="B47" s="304">
        <v>1415</v>
      </c>
      <c r="C47" s="305">
        <v>90.56</v>
      </c>
      <c r="D47" s="306">
        <v>76</v>
      </c>
      <c r="E47" s="309">
        <v>14.56</v>
      </c>
    </row>
    <row r="48" spans="1:5" ht="15">
      <c r="A48" s="308" t="s">
        <v>204</v>
      </c>
      <c r="B48" s="304">
        <v>23</v>
      </c>
      <c r="C48" s="305">
        <v>1.47</v>
      </c>
      <c r="D48" s="306">
        <v>1</v>
      </c>
      <c r="E48" s="309">
        <v>0.47</v>
      </c>
    </row>
    <row r="49" spans="1:5" ht="15">
      <c r="A49" s="310" t="s">
        <v>207</v>
      </c>
      <c r="B49" s="304">
        <v>1311</v>
      </c>
      <c r="C49" s="305">
        <v>83.9</v>
      </c>
      <c r="D49" s="306">
        <v>73</v>
      </c>
      <c r="E49" s="309">
        <v>10.9</v>
      </c>
    </row>
    <row r="50" spans="1:5" ht="15">
      <c r="A50" s="310" t="s">
        <v>208</v>
      </c>
      <c r="B50" s="304">
        <v>2136</v>
      </c>
      <c r="C50" s="305">
        <v>136.69999999999999</v>
      </c>
      <c r="D50" s="306">
        <v>123</v>
      </c>
      <c r="E50" s="309">
        <v>13.7</v>
      </c>
    </row>
    <row r="51" spans="1:5" ht="15">
      <c r="A51" s="310" t="s">
        <v>209</v>
      </c>
      <c r="B51" s="304">
        <v>3729</v>
      </c>
      <c r="C51" s="305">
        <v>238.66</v>
      </c>
      <c r="D51" s="306">
        <v>201</v>
      </c>
      <c r="E51" s="309">
        <v>37.659999999999997</v>
      </c>
    </row>
    <row r="52" spans="1:5" ht="15">
      <c r="A52" s="310" t="s">
        <v>210</v>
      </c>
      <c r="B52" s="304">
        <v>2034</v>
      </c>
      <c r="C52" s="305">
        <v>130.18</v>
      </c>
      <c r="D52" s="306">
        <v>105</v>
      </c>
      <c r="E52" s="309">
        <v>25.18</v>
      </c>
    </row>
    <row r="53" spans="1:5" ht="15">
      <c r="A53" s="310" t="s">
        <v>211</v>
      </c>
      <c r="B53" s="304">
        <v>2082</v>
      </c>
      <c r="C53" s="305">
        <v>133.25</v>
      </c>
      <c r="D53" s="306">
        <v>117</v>
      </c>
      <c r="E53" s="309">
        <v>16.25</v>
      </c>
    </row>
    <row r="54" spans="1:5" ht="15">
      <c r="A54" s="310" t="s">
        <v>212</v>
      </c>
      <c r="B54" s="304">
        <v>2249</v>
      </c>
      <c r="C54" s="305">
        <v>143.94</v>
      </c>
      <c r="D54" s="306">
        <v>115</v>
      </c>
      <c r="E54" s="309">
        <v>28.94</v>
      </c>
    </row>
    <row r="55" spans="1:5" ht="15">
      <c r="A55" s="310" t="s">
        <v>213</v>
      </c>
      <c r="B55" s="304">
        <v>2037</v>
      </c>
      <c r="C55" s="305">
        <v>130.37</v>
      </c>
      <c r="D55" s="306">
        <v>110</v>
      </c>
      <c r="E55" s="309">
        <v>20.37</v>
      </c>
    </row>
    <row r="56" spans="1:5" ht="15">
      <c r="A56" s="310" t="s">
        <v>214</v>
      </c>
      <c r="B56" s="304">
        <v>720</v>
      </c>
      <c r="C56" s="305">
        <v>46.08</v>
      </c>
      <c r="D56" s="306">
        <v>39</v>
      </c>
      <c r="E56" s="309">
        <v>7.08</v>
      </c>
    </row>
    <row r="57" spans="1:5" ht="15">
      <c r="A57" s="310" t="s">
        <v>215</v>
      </c>
      <c r="B57" s="304">
        <v>990</v>
      </c>
      <c r="C57" s="305">
        <v>63.36</v>
      </c>
      <c r="D57" s="306">
        <v>52</v>
      </c>
      <c r="E57" s="309">
        <v>11.36</v>
      </c>
    </row>
    <row r="58" spans="1:5" ht="14.25">
      <c r="A58" s="300" t="s">
        <v>217</v>
      </c>
      <c r="B58" s="301">
        <v>5215</v>
      </c>
      <c r="C58" s="301">
        <v>333.77</v>
      </c>
      <c r="D58" s="301">
        <v>297</v>
      </c>
      <c r="E58" s="301">
        <v>36.770000000000003</v>
      </c>
    </row>
    <row r="59" spans="1:5" ht="14.25">
      <c r="A59" s="302" t="s">
        <v>409</v>
      </c>
      <c r="B59" s="311">
        <v>607</v>
      </c>
      <c r="C59" s="311">
        <v>38.86</v>
      </c>
      <c r="D59" s="311">
        <v>34</v>
      </c>
      <c r="E59" s="311">
        <v>4.8600000000000003</v>
      </c>
    </row>
    <row r="60" spans="1:5" ht="15">
      <c r="A60" s="308" t="s">
        <v>218</v>
      </c>
      <c r="B60" s="304">
        <v>200</v>
      </c>
      <c r="C60" s="305">
        <v>12.8</v>
      </c>
      <c r="D60" s="306">
        <v>10</v>
      </c>
      <c r="E60" s="309">
        <v>2.8</v>
      </c>
    </row>
    <row r="61" spans="1:5" ht="15">
      <c r="A61" s="308" t="s">
        <v>219</v>
      </c>
      <c r="B61" s="304">
        <v>129</v>
      </c>
      <c r="C61" s="305">
        <v>8.26</v>
      </c>
      <c r="D61" s="306">
        <v>8</v>
      </c>
      <c r="E61" s="309">
        <v>0.26</v>
      </c>
    </row>
    <row r="62" spans="1:5" ht="15">
      <c r="A62" s="308" t="s">
        <v>220</v>
      </c>
      <c r="B62" s="304">
        <v>80</v>
      </c>
      <c r="C62" s="305">
        <v>5.12</v>
      </c>
      <c r="D62" s="306">
        <v>5</v>
      </c>
      <c r="E62" s="309">
        <v>0.12</v>
      </c>
    </row>
    <row r="63" spans="1:5" ht="15">
      <c r="A63" s="308" t="s">
        <v>222</v>
      </c>
      <c r="B63" s="304">
        <v>154</v>
      </c>
      <c r="C63" s="305">
        <v>9.86</v>
      </c>
      <c r="D63" s="306">
        <v>8</v>
      </c>
      <c r="E63" s="309">
        <v>1.86</v>
      </c>
    </row>
    <row r="64" spans="1:5" ht="15">
      <c r="A64" s="308" t="s">
        <v>221</v>
      </c>
      <c r="B64" s="304">
        <v>44</v>
      </c>
      <c r="C64" s="305">
        <v>2.82</v>
      </c>
      <c r="D64" s="306">
        <v>3</v>
      </c>
      <c r="E64" s="309">
        <v>-0.18</v>
      </c>
    </row>
    <row r="65" spans="1:5" ht="15">
      <c r="A65" s="310" t="s">
        <v>223</v>
      </c>
      <c r="B65" s="304">
        <v>341</v>
      </c>
      <c r="C65" s="305">
        <v>21.82</v>
      </c>
      <c r="D65" s="306">
        <v>20</v>
      </c>
      <c r="E65" s="309">
        <v>1.82</v>
      </c>
    </row>
    <row r="66" spans="1:5" ht="15">
      <c r="A66" s="310" t="s">
        <v>224</v>
      </c>
      <c r="B66" s="304">
        <v>2415</v>
      </c>
      <c r="C66" s="305">
        <v>154.56</v>
      </c>
      <c r="D66" s="306">
        <v>134</v>
      </c>
      <c r="E66" s="309">
        <v>20.56</v>
      </c>
    </row>
    <row r="67" spans="1:5" ht="15">
      <c r="A67" s="310" t="s">
        <v>225</v>
      </c>
      <c r="B67" s="304">
        <v>692</v>
      </c>
      <c r="C67" s="305">
        <v>44.29</v>
      </c>
      <c r="D67" s="306">
        <v>43</v>
      </c>
      <c r="E67" s="309">
        <v>1.29</v>
      </c>
    </row>
    <row r="68" spans="1:5" ht="15">
      <c r="A68" s="310" t="s">
        <v>226</v>
      </c>
      <c r="B68" s="304">
        <v>295</v>
      </c>
      <c r="C68" s="305">
        <v>18.88</v>
      </c>
      <c r="D68" s="306">
        <v>17</v>
      </c>
      <c r="E68" s="309">
        <v>1.88</v>
      </c>
    </row>
    <row r="69" spans="1:5" ht="15">
      <c r="A69" s="310" t="s">
        <v>227</v>
      </c>
      <c r="B69" s="304">
        <v>389</v>
      </c>
      <c r="C69" s="305">
        <v>24.9</v>
      </c>
      <c r="D69" s="306">
        <v>22</v>
      </c>
      <c r="E69" s="309">
        <v>2.9</v>
      </c>
    </row>
    <row r="70" spans="1:5" ht="15">
      <c r="A70" s="310" t="s">
        <v>228</v>
      </c>
      <c r="B70" s="304">
        <v>476</v>
      </c>
      <c r="C70" s="305">
        <v>30.46</v>
      </c>
      <c r="D70" s="306">
        <v>27</v>
      </c>
      <c r="E70" s="309">
        <v>3.46</v>
      </c>
    </row>
    <row r="71" spans="1:5" ht="14.25">
      <c r="A71" s="300" t="s">
        <v>230</v>
      </c>
      <c r="B71" s="301">
        <v>5212</v>
      </c>
      <c r="C71" s="301">
        <v>333.56</v>
      </c>
      <c r="D71" s="301">
        <v>288</v>
      </c>
      <c r="E71" s="301">
        <v>45.56</v>
      </c>
    </row>
    <row r="72" spans="1:5" ht="14.25">
      <c r="A72" s="302" t="s">
        <v>409</v>
      </c>
      <c r="B72" s="311">
        <v>966</v>
      </c>
      <c r="C72" s="311">
        <v>61.82</v>
      </c>
      <c r="D72" s="311">
        <v>54</v>
      </c>
      <c r="E72" s="311">
        <v>7.82</v>
      </c>
    </row>
    <row r="73" spans="1:5" ht="15">
      <c r="A73" s="308" t="s">
        <v>231</v>
      </c>
      <c r="B73" s="304">
        <v>194</v>
      </c>
      <c r="C73" s="305">
        <v>12.42</v>
      </c>
      <c r="D73" s="306">
        <v>11</v>
      </c>
      <c r="E73" s="309">
        <v>1.42</v>
      </c>
    </row>
    <row r="74" spans="1:5" ht="15">
      <c r="A74" s="308" t="s">
        <v>236</v>
      </c>
      <c r="B74" s="304">
        <v>466</v>
      </c>
      <c r="C74" s="305">
        <v>29.82</v>
      </c>
      <c r="D74" s="306">
        <v>25</v>
      </c>
      <c r="E74" s="309">
        <v>4.82</v>
      </c>
    </row>
    <row r="75" spans="1:5" ht="15">
      <c r="A75" s="308" t="s">
        <v>235</v>
      </c>
      <c r="B75" s="304">
        <v>8</v>
      </c>
      <c r="C75" s="305">
        <v>0.51</v>
      </c>
      <c r="D75" s="306">
        <v>0</v>
      </c>
      <c r="E75" s="309">
        <v>0.51</v>
      </c>
    </row>
    <row r="76" spans="1:5" ht="15">
      <c r="A76" s="308" t="s">
        <v>234</v>
      </c>
      <c r="B76" s="304">
        <v>81</v>
      </c>
      <c r="C76" s="305">
        <v>5.18</v>
      </c>
      <c r="D76" s="306">
        <v>5</v>
      </c>
      <c r="E76" s="309">
        <v>0.18</v>
      </c>
    </row>
    <row r="77" spans="1:5" ht="15">
      <c r="A77" s="308" t="s">
        <v>233</v>
      </c>
      <c r="B77" s="304">
        <v>69</v>
      </c>
      <c r="C77" s="305">
        <v>4.42</v>
      </c>
      <c r="D77" s="306">
        <v>4</v>
      </c>
      <c r="E77" s="309">
        <v>0.42</v>
      </c>
    </row>
    <row r="78" spans="1:5" ht="15">
      <c r="A78" s="308" t="s">
        <v>232</v>
      </c>
      <c r="B78" s="304">
        <v>148</v>
      </c>
      <c r="C78" s="305">
        <v>9.4700000000000006</v>
      </c>
      <c r="D78" s="306">
        <v>9</v>
      </c>
      <c r="E78" s="309">
        <v>0.47000000000000097</v>
      </c>
    </row>
    <row r="79" spans="1:5" ht="15">
      <c r="A79" s="310" t="s">
        <v>237</v>
      </c>
      <c r="B79" s="304">
        <v>116</v>
      </c>
      <c r="C79" s="305">
        <v>7.42</v>
      </c>
      <c r="D79" s="306">
        <v>6</v>
      </c>
      <c r="E79" s="309">
        <v>1.42</v>
      </c>
    </row>
    <row r="80" spans="1:5" ht="15">
      <c r="A80" s="310" t="s">
        <v>238</v>
      </c>
      <c r="B80" s="304">
        <v>459</v>
      </c>
      <c r="C80" s="305">
        <v>29.38</v>
      </c>
      <c r="D80" s="306">
        <v>28</v>
      </c>
      <c r="E80" s="309">
        <v>1.38</v>
      </c>
    </row>
    <row r="81" spans="1:5" ht="15">
      <c r="A81" s="310" t="s">
        <v>239</v>
      </c>
      <c r="B81" s="304">
        <v>687</v>
      </c>
      <c r="C81" s="305">
        <v>43.97</v>
      </c>
      <c r="D81" s="306">
        <v>37</v>
      </c>
      <c r="E81" s="309">
        <v>6.97</v>
      </c>
    </row>
    <row r="82" spans="1:5" ht="15">
      <c r="A82" s="310" t="s">
        <v>240</v>
      </c>
      <c r="B82" s="304">
        <v>721</v>
      </c>
      <c r="C82" s="305">
        <v>46.14</v>
      </c>
      <c r="D82" s="306">
        <v>41</v>
      </c>
      <c r="E82" s="309">
        <v>5.14</v>
      </c>
    </row>
    <row r="83" spans="1:5" ht="15">
      <c r="A83" s="310" t="s">
        <v>241</v>
      </c>
      <c r="B83" s="304">
        <v>458</v>
      </c>
      <c r="C83" s="305">
        <v>29.31</v>
      </c>
      <c r="D83" s="306">
        <v>23</v>
      </c>
      <c r="E83" s="309">
        <v>6.31</v>
      </c>
    </row>
    <row r="84" spans="1:5" ht="15">
      <c r="A84" s="310" t="s">
        <v>242</v>
      </c>
      <c r="B84" s="304">
        <v>784</v>
      </c>
      <c r="C84" s="305">
        <v>50.18</v>
      </c>
      <c r="D84" s="306">
        <v>43</v>
      </c>
      <c r="E84" s="309">
        <v>7.18</v>
      </c>
    </row>
    <row r="85" spans="1:5" ht="15">
      <c r="A85" s="310" t="s">
        <v>243</v>
      </c>
      <c r="B85" s="304">
        <v>1021</v>
      </c>
      <c r="C85" s="305">
        <v>65.34</v>
      </c>
      <c r="D85" s="306">
        <v>56</v>
      </c>
      <c r="E85" s="309">
        <v>9.34</v>
      </c>
    </row>
    <row r="86" spans="1:5" ht="14.25">
      <c r="A86" s="300" t="s">
        <v>245</v>
      </c>
      <c r="B86" s="301">
        <v>4287</v>
      </c>
      <c r="C86" s="301">
        <v>274.37</v>
      </c>
      <c r="D86" s="301">
        <v>241</v>
      </c>
      <c r="E86" s="301">
        <v>33.369999999999997</v>
      </c>
    </row>
    <row r="87" spans="1:5" ht="14.25">
      <c r="A87" s="302" t="s">
        <v>409</v>
      </c>
      <c r="B87" s="311">
        <v>1104</v>
      </c>
      <c r="C87" s="311">
        <v>70.66</v>
      </c>
      <c r="D87" s="311">
        <v>62</v>
      </c>
      <c r="E87" s="311">
        <v>8.66</v>
      </c>
    </row>
    <row r="88" spans="1:5" ht="15">
      <c r="A88" s="308" t="s">
        <v>246</v>
      </c>
      <c r="B88" s="304">
        <v>177</v>
      </c>
      <c r="C88" s="305">
        <v>11.33</v>
      </c>
      <c r="D88" s="306">
        <v>11</v>
      </c>
      <c r="E88" s="309">
        <v>0.33</v>
      </c>
    </row>
    <row r="89" spans="1:5" ht="15">
      <c r="A89" s="308" t="s">
        <v>247</v>
      </c>
      <c r="B89" s="304">
        <v>845</v>
      </c>
      <c r="C89" s="305">
        <v>54.08</v>
      </c>
      <c r="D89" s="306">
        <v>47</v>
      </c>
      <c r="E89" s="309">
        <v>7.08</v>
      </c>
    </row>
    <row r="90" spans="1:5" ht="15">
      <c r="A90" s="308" t="s">
        <v>248</v>
      </c>
      <c r="B90" s="304">
        <v>82</v>
      </c>
      <c r="C90" s="305">
        <v>5.25</v>
      </c>
      <c r="D90" s="306">
        <v>4</v>
      </c>
      <c r="E90" s="309">
        <v>1.25</v>
      </c>
    </row>
    <row r="91" spans="1:5" ht="15">
      <c r="A91" s="310" t="s">
        <v>249</v>
      </c>
      <c r="B91" s="304">
        <v>1346</v>
      </c>
      <c r="C91" s="305">
        <v>86.14</v>
      </c>
      <c r="D91" s="306">
        <v>77</v>
      </c>
      <c r="E91" s="309">
        <v>9.14</v>
      </c>
    </row>
    <row r="92" spans="1:5" ht="15">
      <c r="A92" s="310" t="s">
        <v>250</v>
      </c>
      <c r="B92" s="304">
        <v>1837</v>
      </c>
      <c r="C92" s="305">
        <v>117.57</v>
      </c>
      <c r="D92" s="306">
        <v>102</v>
      </c>
      <c r="E92" s="309">
        <v>15.57</v>
      </c>
    </row>
    <row r="93" spans="1:5" ht="14.25">
      <c r="A93" s="300" t="s">
        <v>252</v>
      </c>
      <c r="B93" s="301">
        <v>4724</v>
      </c>
      <c r="C93" s="301">
        <v>302.33999999999997</v>
      </c>
      <c r="D93" s="301">
        <v>264</v>
      </c>
      <c r="E93" s="301">
        <v>38.340000000000003</v>
      </c>
    </row>
    <row r="94" spans="1:5" ht="14.25">
      <c r="A94" s="302" t="s">
        <v>409</v>
      </c>
      <c r="B94" s="311">
        <v>1287</v>
      </c>
      <c r="C94" s="311">
        <v>82.37</v>
      </c>
      <c r="D94" s="311">
        <v>69</v>
      </c>
      <c r="E94" s="311">
        <v>13.37</v>
      </c>
    </row>
    <row r="95" spans="1:5" ht="15">
      <c r="A95" s="308" t="s">
        <v>253</v>
      </c>
      <c r="B95" s="304">
        <v>84</v>
      </c>
      <c r="C95" s="305">
        <v>5.38</v>
      </c>
      <c r="D95" s="306">
        <v>4</v>
      </c>
      <c r="E95" s="309">
        <v>1.38</v>
      </c>
    </row>
    <row r="96" spans="1:5" ht="15">
      <c r="A96" s="308" t="s">
        <v>254</v>
      </c>
      <c r="B96" s="304">
        <v>408</v>
      </c>
      <c r="C96" s="305">
        <v>26.11</v>
      </c>
      <c r="D96" s="306">
        <v>20</v>
      </c>
      <c r="E96" s="309">
        <v>6.11</v>
      </c>
    </row>
    <row r="97" spans="1:5" ht="15">
      <c r="A97" s="308" t="s">
        <v>256</v>
      </c>
      <c r="B97" s="304">
        <v>654</v>
      </c>
      <c r="C97" s="305">
        <v>41.86</v>
      </c>
      <c r="D97" s="306">
        <v>37</v>
      </c>
      <c r="E97" s="309">
        <v>4.8600000000000003</v>
      </c>
    </row>
    <row r="98" spans="1:5" ht="15">
      <c r="A98" s="308" t="s">
        <v>255</v>
      </c>
      <c r="B98" s="304">
        <v>141</v>
      </c>
      <c r="C98" s="305">
        <v>9.02</v>
      </c>
      <c r="D98" s="306">
        <v>8</v>
      </c>
      <c r="E98" s="309">
        <v>1.02</v>
      </c>
    </row>
    <row r="99" spans="1:5" ht="15">
      <c r="A99" s="310" t="s">
        <v>257</v>
      </c>
      <c r="B99" s="304">
        <v>371</v>
      </c>
      <c r="C99" s="305">
        <v>23.74</v>
      </c>
      <c r="D99" s="306">
        <v>21</v>
      </c>
      <c r="E99" s="309">
        <v>2.74</v>
      </c>
    </row>
    <row r="100" spans="1:5" ht="15">
      <c r="A100" s="310" t="s">
        <v>258</v>
      </c>
      <c r="B100" s="304">
        <v>319</v>
      </c>
      <c r="C100" s="305">
        <v>20.420000000000002</v>
      </c>
      <c r="D100" s="306">
        <v>18</v>
      </c>
      <c r="E100" s="309">
        <v>2.42</v>
      </c>
    </row>
    <row r="101" spans="1:5" ht="15">
      <c r="A101" s="310" t="s">
        <v>259</v>
      </c>
      <c r="B101" s="304">
        <v>689</v>
      </c>
      <c r="C101" s="305">
        <v>44.1</v>
      </c>
      <c r="D101" s="306">
        <v>42</v>
      </c>
      <c r="E101" s="309">
        <v>2.1</v>
      </c>
    </row>
    <row r="102" spans="1:5" ht="15">
      <c r="A102" s="310" t="s">
        <v>260</v>
      </c>
      <c r="B102" s="304">
        <v>2058</v>
      </c>
      <c r="C102" s="305">
        <v>131.71</v>
      </c>
      <c r="D102" s="306">
        <v>114</v>
      </c>
      <c r="E102" s="309">
        <v>17.71</v>
      </c>
    </row>
    <row r="103" spans="1:5" ht="14.25">
      <c r="A103" s="300" t="s">
        <v>262</v>
      </c>
      <c r="B103" s="301">
        <v>12199</v>
      </c>
      <c r="C103" s="301">
        <v>780.72</v>
      </c>
      <c r="D103" s="301">
        <v>643</v>
      </c>
      <c r="E103" s="301">
        <v>137.72</v>
      </c>
    </row>
    <row r="104" spans="1:5" ht="14.25">
      <c r="A104" s="302" t="s">
        <v>409</v>
      </c>
      <c r="B104" s="311">
        <v>1687</v>
      </c>
      <c r="C104" s="311">
        <v>107.96</v>
      </c>
      <c r="D104" s="311">
        <v>81</v>
      </c>
      <c r="E104" s="311">
        <v>26.96</v>
      </c>
    </row>
    <row r="105" spans="1:5" ht="15">
      <c r="A105" s="308" t="s">
        <v>263</v>
      </c>
      <c r="B105" s="304">
        <v>528</v>
      </c>
      <c r="C105" s="305">
        <v>33.79</v>
      </c>
      <c r="D105" s="306">
        <v>26</v>
      </c>
      <c r="E105" s="309">
        <v>7.79</v>
      </c>
    </row>
    <row r="106" spans="1:5" ht="15">
      <c r="A106" s="308" t="s">
        <v>266</v>
      </c>
      <c r="B106" s="304">
        <v>621</v>
      </c>
      <c r="C106" s="305">
        <v>39.74</v>
      </c>
      <c r="D106" s="306">
        <v>31</v>
      </c>
      <c r="E106" s="309">
        <v>8.74</v>
      </c>
    </row>
    <row r="107" spans="1:5" ht="15">
      <c r="A107" s="308" t="s">
        <v>267</v>
      </c>
      <c r="B107" s="304">
        <v>538</v>
      </c>
      <c r="C107" s="305">
        <v>34.43</v>
      </c>
      <c r="D107" s="306">
        <v>24</v>
      </c>
      <c r="E107" s="309">
        <v>10.43</v>
      </c>
    </row>
    <row r="108" spans="1:5" ht="15">
      <c r="A108" s="310" t="s">
        <v>268</v>
      </c>
      <c r="B108" s="304">
        <v>870</v>
      </c>
      <c r="C108" s="305">
        <v>55.68</v>
      </c>
      <c r="D108" s="306">
        <v>46</v>
      </c>
      <c r="E108" s="309">
        <v>9.68</v>
      </c>
    </row>
    <row r="109" spans="1:5" ht="15">
      <c r="A109" s="310" t="s">
        <v>269</v>
      </c>
      <c r="B109" s="304">
        <v>1202</v>
      </c>
      <c r="C109" s="305">
        <v>76.930000000000007</v>
      </c>
      <c r="D109" s="306">
        <v>66</v>
      </c>
      <c r="E109" s="309">
        <v>10.93</v>
      </c>
    </row>
    <row r="110" spans="1:5" ht="15">
      <c r="A110" s="310" t="s">
        <v>270</v>
      </c>
      <c r="B110" s="304">
        <v>2223</v>
      </c>
      <c r="C110" s="305">
        <v>142.27000000000001</v>
      </c>
      <c r="D110" s="306">
        <v>114</v>
      </c>
      <c r="E110" s="309">
        <v>28.27</v>
      </c>
    </row>
    <row r="111" spans="1:5" ht="15">
      <c r="A111" s="310" t="s">
        <v>271</v>
      </c>
      <c r="B111" s="304">
        <v>899</v>
      </c>
      <c r="C111" s="305">
        <v>57.54</v>
      </c>
      <c r="D111" s="306">
        <v>45</v>
      </c>
      <c r="E111" s="309">
        <v>12.54</v>
      </c>
    </row>
    <row r="112" spans="1:5" ht="15">
      <c r="A112" s="310" t="s">
        <v>272</v>
      </c>
      <c r="B112" s="304">
        <v>1573</v>
      </c>
      <c r="C112" s="305">
        <v>100.67</v>
      </c>
      <c r="D112" s="306">
        <v>87</v>
      </c>
      <c r="E112" s="309">
        <v>13.67</v>
      </c>
    </row>
    <row r="113" spans="1:5" ht="15">
      <c r="A113" s="310" t="s">
        <v>273</v>
      </c>
      <c r="B113" s="304">
        <v>450</v>
      </c>
      <c r="C113" s="305">
        <v>28.8</v>
      </c>
      <c r="D113" s="306">
        <v>23</v>
      </c>
      <c r="E113" s="309">
        <v>5.8</v>
      </c>
    </row>
    <row r="114" spans="1:5" ht="15">
      <c r="A114" s="310" t="s">
        <v>274</v>
      </c>
      <c r="B114" s="304">
        <v>1368</v>
      </c>
      <c r="C114" s="305">
        <v>87.55</v>
      </c>
      <c r="D114" s="306">
        <v>79</v>
      </c>
      <c r="E114" s="309">
        <v>8.5500000000000007</v>
      </c>
    </row>
    <row r="115" spans="1:5" ht="15">
      <c r="A115" s="310" t="s">
        <v>275</v>
      </c>
      <c r="B115" s="304">
        <v>471</v>
      </c>
      <c r="C115" s="305">
        <v>30.14</v>
      </c>
      <c r="D115" s="306">
        <v>22</v>
      </c>
      <c r="E115" s="309">
        <v>8.14</v>
      </c>
    </row>
    <row r="116" spans="1:5" ht="15">
      <c r="A116" s="310" t="s">
        <v>276</v>
      </c>
      <c r="B116" s="304">
        <v>1456</v>
      </c>
      <c r="C116" s="305">
        <v>93.18</v>
      </c>
      <c r="D116" s="306">
        <v>80</v>
      </c>
      <c r="E116" s="309">
        <v>13.18</v>
      </c>
    </row>
    <row r="117" spans="1:5" ht="14.25">
      <c r="A117" s="300" t="s">
        <v>278</v>
      </c>
      <c r="B117" s="301">
        <v>9795</v>
      </c>
      <c r="C117" s="301">
        <v>626.88</v>
      </c>
      <c r="D117" s="301">
        <v>523</v>
      </c>
      <c r="E117" s="301">
        <v>103.88</v>
      </c>
    </row>
    <row r="118" spans="1:5" ht="14.25">
      <c r="A118" s="302" t="s">
        <v>409</v>
      </c>
      <c r="B118" s="311">
        <v>814</v>
      </c>
      <c r="C118" s="311">
        <v>52.09</v>
      </c>
      <c r="D118" s="311">
        <v>38</v>
      </c>
      <c r="E118" s="311">
        <v>14.09</v>
      </c>
    </row>
    <row r="119" spans="1:5" ht="15">
      <c r="A119" s="308" t="s">
        <v>279</v>
      </c>
      <c r="B119" s="304">
        <v>231</v>
      </c>
      <c r="C119" s="305">
        <v>14.78</v>
      </c>
      <c r="D119" s="306">
        <v>12</v>
      </c>
      <c r="E119" s="309">
        <v>2.78</v>
      </c>
    </row>
    <row r="120" spans="1:5" ht="15">
      <c r="A120" s="308" t="s">
        <v>280</v>
      </c>
      <c r="B120" s="304">
        <v>295</v>
      </c>
      <c r="C120" s="305">
        <v>18.88</v>
      </c>
      <c r="D120" s="306">
        <v>12</v>
      </c>
      <c r="E120" s="309">
        <v>6.88</v>
      </c>
    </row>
    <row r="121" spans="1:5" ht="15">
      <c r="A121" s="308" t="s">
        <v>281</v>
      </c>
      <c r="B121" s="304">
        <v>288</v>
      </c>
      <c r="C121" s="305">
        <v>18.43</v>
      </c>
      <c r="D121" s="306">
        <v>14</v>
      </c>
      <c r="E121" s="309">
        <v>4.43</v>
      </c>
    </row>
    <row r="122" spans="1:5" ht="15">
      <c r="A122" s="310" t="s">
        <v>282</v>
      </c>
      <c r="B122" s="304">
        <v>370</v>
      </c>
      <c r="C122" s="305">
        <v>23.68</v>
      </c>
      <c r="D122" s="306">
        <v>21</v>
      </c>
      <c r="E122" s="309">
        <v>2.68</v>
      </c>
    </row>
    <row r="123" spans="1:5" ht="15">
      <c r="A123" s="310" t="s">
        <v>283</v>
      </c>
      <c r="B123" s="304">
        <v>719</v>
      </c>
      <c r="C123" s="305">
        <v>46.02</v>
      </c>
      <c r="D123" s="306">
        <v>36</v>
      </c>
      <c r="E123" s="309">
        <v>10.02</v>
      </c>
    </row>
    <row r="124" spans="1:5" ht="15">
      <c r="A124" s="310" t="s">
        <v>284</v>
      </c>
      <c r="B124" s="304">
        <v>625</v>
      </c>
      <c r="C124" s="305">
        <v>40</v>
      </c>
      <c r="D124" s="306">
        <v>31</v>
      </c>
      <c r="E124" s="309">
        <v>9</v>
      </c>
    </row>
    <row r="125" spans="1:5" ht="15">
      <c r="A125" s="310" t="s">
        <v>285</v>
      </c>
      <c r="B125" s="304">
        <v>1902</v>
      </c>
      <c r="C125" s="305">
        <v>121.73</v>
      </c>
      <c r="D125" s="306">
        <v>112</v>
      </c>
      <c r="E125" s="309">
        <v>9.73</v>
      </c>
    </row>
    <row r="126" spans="1:5" ht="15">
      <c r="A126" s="310" t="s">
        <v>286</v>
      </c>
      <c r="B126" s="304">
        <v>557</v>
      </c>
      <c r="C126" s="305">
        <v>35.65</v>
      </c>
      <c r="D126" s="306">
        <v>22</v>
      </c>
      <c r="E126" s="309">
        <v>13.65</v>
      </c>
    </row>
    <row r="127" spans="1:5" ht="15">
      <c r="A127" s="310" t="s">
        <v>287</v>
      </c>
      <c r="B127" s="304">
        <v>706</v>
      </c>
      <c r="C127" s="305">
        <v>45.18</v>
      </c>
      <c r="D127" s="306">
        <v>36</v>
      </c>
      <c r="E127" s="309">
        <v>9.18</v>
      </c>
    </row>
    <row r="128" spans="1:5" ht="15">
      <c r="A128" s="310" t="s">
        <v>288</v>
      </c>
      <c r="B128" s="304">
        <v>1599</v>
      </c>
      <c r="C128" s="305">
        <v>102.34</v>
      </c>
      <c r="D128" s="306">
        <v>84</v>
      </c>
      <c r="E128" s="309">
        <v>18.34</v>
      </c>
    </row>
    <row r="129" spans="1:5" ht="15">
      <c r="A129" s="310" t="s">
        <v>289</v>
      </c>
      <c r="B129" s="304">
        <v>930</v>
      </c>
      <c r="C129" s="305">
        <v>59.52</v>
      </c>
      <c r="D129" s="306">
        <v>53</v>
      </c>
      <c r="E129" s="309">
        <v>6.52</v>
      </c>
    </row>
    <row r="130" spans="1:5" ht="15">
      <c r="A130" s="310" t="s">
        <v>290</v>
      </c>
      <c r="B130" s="304">
        <v>1573</v>
      </c>
      <c r="C130" s="305">
        <v>100.67</v>
      </c>
      <c r="D130" s="306">
        <v>90</v>
      </c>
      <c r="E130" s="309">
        <v>10.67</v>
      </c>
    </row>
    <row r="131" spans="1:5" ht="14.25">
      <c r="A131" s="300" t="s">
        <v>292</v>
      </c>
      <c r="B131" s="301">
        <v>9131</v>
      </c>
      <c r="C131" s="301">
        <v>584.38</v>
      </c>
      <c r="D131" s="301">
        <v>503</v>
      </c>
      <c r="E131" s="301">
        <v>81.38</v>
      </c>
    </row>
    <row r="132" spans="1:5" ht="14.25">
      <c r="A132" s="302" t="s">
        <v>409</v>
      </c>
      <c r="B132" s="311">
        <v>922</v>
      </c>
      <c r="C132" s="311">
        <v>59</v>
      </c>
      <c r="D132" s="311">
        <v>55</v>
      </c>
      <c r="E132" s="311">
        <v>4</v>
      </c>
    </row>
    <row r="133" spans="1:5" ht="15">
      <c r="A133" s="308" t="s">
        <v>293</v>
      </c>
      <c r="B133" s="304">
        <v>383</v>
      </c>
      <c r="C133" s="305">
        <v>24.51</v>
      </c>
      <c r="D133" s="306">
        <v>24</v>
      </c>
      <c r="E133" s="309">
        <v>0.51000000000000201</v>
      </c>
    </row>
    <row r="134" spans="1:5" ht="15">
      <c r="A134" s="308" t="s">
        <v>295</v>
      </c>
      <c r="B134" s="304">
        <v>466</v>
      </c>
      <c r="C134" s="305">
        <v>29.82</v>
      </c>
      <c r="D134" s="306">
        <v>27</v>
      </c>
      <c r="E134" s="309">
        <v>2.82</v>
      </c>
    </row>
    <row r="135" spans="1:5" ht="15">
      <c r="A135" s="303" t="s">
        <v>294</v>
      </c>
      <c r="B135" s="304">
        <v>73</v>
      </c>
      <c r="C135" s="305">
        <v>4.67</v>
      </c>
      <c r="D135" s="306">
        <v>4</v>
      </c>
      <c r="E135" s="309">
        <v>0.67</v>
      </c>
    </row>
    <row r="136" spans="1:5" ht="15">
      <c r="A136" s="310" t="s">
        <v>296</v>
      </c>
      <c r="B136" s="304">
        <v>2910</v>
      </c>
      <c r="C136" s="305">
        <v>186.24</v>
      </c>
      <c r="D136" s="306">
        <v>160</v>
      </c>
      <c r="E136" s="309">
        <v>26.24</v>
      </c>
    </row>
    <row r="137" spans="1:5" ht="15">
      <c r="A137" s="310" t="s">
        <v>297</v>
      </c>
      <c r="B137" s="304">
        <v>374</v>
      </c>
      <c r="C137" s="305">
        <v>23.94</v>
      </c>
      <c r="D137" s="306">
        <v>22</v>
      </c>
      <c r="E137" s="309">
        <v>1.94</v>
      </c>
    </row>
    <row r="138" spans="1:5" ht="15">
      <c r="A138" s="310" t="s">
        <v>298</v>
      </c>
      <c r="B138" s="304">
        <v>1707</v>
      </c>
      <c r="C138" s="305">
        <v>109.25</v>
      </c>
      <c r="D138" s="306">
        <v>96</v>
      </c>
      <c r="E138" s="309">
        <v>13.25</v>
      </c>
    </row>
    <row r="139" spans="1:5" ht="15">
      <c r="A139" s="310" t="s">
        <v>299</v>
      </c>
      <c r="B139" s="304">
        <v>3218</v>
      </c>
      <c r="C139" s="305">
        <v>205.95</v>
      </c>
      <c r="D139" s="306">
        <v>170</v>
      </c>
      <c r="E139" s="309">
        <v>35.950000000000003</v>
      </c>
    </row>
    <row r="140" spans="1:5" ht="14.25">
      <c r="A140" s="300" t="s">
        <v>301</v>
      </c>
      <c r="B140" s="301">
        <v>11855</v>
      </c>
      <c r="C140" s="301">
        <v>758.69</v>
      </c>
      <c r="D140" s="301">
        <v>660</v>
      </c>
      <c r="E140" s="301">
        <v>98.69</v>
      </c>
    </row>
    <row r="141" spans="1:5" ht="14.25">
      <c r="A141" s="302" t="s">
        <v>409</v>
      </c>
      <c r="B141" s="311">
        <v>1136</v>
      </c>
      <c r="C141" s="311">
        <v>72.7</v>
      </c>
      <c r="D141" s="311">
        <v>65</v>
      </c>
      <c r="E141" s="311">
        <v>7.7</v>
      </c>
    </row>
    <row r="142" spans="1:5" ht="15">
      <c r="A142" s="308" t="s">
        <v>302</v>
      </c>
      <c r="B142" s="304">
        <v>698</v>
      </c>
      <c r="C142" s="305">
        <v>44.67</v>
      </c>
      <c r="D142" s="306">
        <v>39</v>
      </c>
      <c r="E142" s="309">
        <v>5.67</v>
      </c>
    </row>
    <row r="143" spans="1:5" ht="15">
      <c r="A143" s="308" t="s">
        <v>303</v>
      </c>
      <c r="B143" s="304">
        <v>438</v>
      </c>
      <c r="C143" s="305">
        <v>28.03</v>
      </c>
      <c r="D143" s="306">
        <v>26</v>
      </c>
      <c r="E143" s="309">
        <v>2.0299999999999998</v>
      </c>
    </row>
    <row r="144" spans="1:5" ht="15">
      <c r="A144" s="310" t="s">
        <v>304</v>
      </c>
      <c r="B144" s="304">
        <v>1618</v>
      </c>
      <c r="C144" s="305">
        <v>103.55</v>
      </c>
      <c r="D144" s="306">
        <v>86</v>
      </c>
      <c r="E144" s="309">
        <v>17.55</v>
      </c>
    </row>
    <row r="145" spans="1:5" ht="15">
      <c r="A145" s="310" t="s">
        <v>305</v>
      </c>
      <c r="B145" s="304">
        <v>926</v>
      </c>
      <c r="C145" s="305">
        <v>59.26</v>
      </c>
      <c r="D145" s="306">
        <v>52</v>
      </c>
      <c r="E145" s="309">
        <v>7.26</v>
      </c>
    </row>
    <row r="146" spans="1:5" ht="15">
      <c r="A146" s="310" t="s">
        <v>306</v>
      </c>
      <c r="B146" s="304">
        <v>1883</v>
      </c>
      <c r="C146" s="305">
        <v>120.51</v>
      </c>
      <c r="D146" s="306">
        <v>100</v>
      </c>
      <c r="E146" s="309">
        <v>20.51</v>
      </c>
    </row>
    <row r="147" spans="1:5" ht="15">
      <c r="A147" s="310" t="s">
        <v>307</v>
      </c>
      <c r="B147" s="304">
        <v>1087</v>
      </c>
      <c r="C147" s="305">
        <v>69.569999999999993</v>
      </c>
      <c r="D147" s="306">
        <v>64</v>
      </c>
      <c r="E147" s="309">
        <v>5.5699999999999896</v>
      </c>
    </row>
    <row r="148" spans="1:5" ht="15">
      <c r="A148" s="310" t="s">
        <v>308</v>
      </c>
      <c r="B148" s="304">
        <v>838</v>
      </c>
      <c r="C148" s="305">
        <v>53.63</v>
      </c>
      <c r="D148" s="306">
        <v>47</v>
      </c>
      <c r="E148" s="309">
        <v>6.63</v>
      </c>
    </row>
    <row r="149" spans="1:5" ht="15">
      <c r="A149" s="310" t="s">
        <v>309</v>
      </c>
      <c r="B149" s="304">
        <v>591</v>
      </c>
      <c r="C149" s="305">
        <v>37.82</v>
      </c>
      <c r="D149" s="306">
        <v>32</v>
      </c>
      <c r="E149" s="309">
        <v>5.82</v>
      </c>
    </row>
    <row r="150" spans="1:5" ht="15">
      <c r="A150" s="310" t="s">
        <v>310</v>
      </c>
      <c r="B150" s="304">
        <v>528</v>
      </c>
      <c r="C150" s="305">
        <v>33.79</v>
      </c>
      <c r="D150" s="306">
        <v>31</v>
      </c>
      <c r="E150" s="309">
        <v>2.79</v>
      </c>
    </row>
    <row r="151" spans="1:5" ht="15">
      <c r="A151" s="310" t="s">
        <v>311</v>
      </c>
      <c r="B151" s="304">
        <v>681</v>
      </c>
      <c r="C151" s="305">
        <v>43.58</v>
      </c>
      <c r="D151" s="306">
        <v>35</v>
      </c>
      <c r="E151" s="309">
        <v>8.58</v>
      </c>
    </row>
    <row r="152" spans="1:5" ht="15">
      <c r="A152" s="310" t="s">
        <v>312</v>
      </c>
      <c r="B152" s="304">
        <v>106</v>
      </c>
      <c r="C152" s="305">
        <v>6.78</v>
      </c>
      <c r="D152" s="306">
        <v>7</v>
      </c>
      <c r="E152" s="309">
        <v>-0.22</v>
      </c>
    </row>
    <row r="153" spans="1:5" ht="15">
      <c r="A153" s="310" t="s">
        <v>313</v>
      </c>
      <c r="B153" s="304">
        <v>1041</v>
      </c>
      <c r="C153" s="305">
        <v>66.62</v>
      </c>
      <c r="D153" s="306">
        <v>58</v>
      </c>
      <c r="E153" s="309">
        <v>8.6199999999999992</v>
      </c>
    </row>
    <row r="154" spans="1:5" ht="15">
      <c r="A154" s="310" t="s">
        <v>314</v>
      </c>
      <c r="B154" s="304">
        <v>591</v>
      </c>
      <c r="C154" s="305">
        <v>37.82</v>
      </c>
      <c r="D154" s="306">
        <v>35</v>
      </c>
      <c r="E154" s="309">
        <v>2.82</v>
      </c>
    </row>
    <row r="155" spans="1:5" ht="15">
      <c r="A155" s="310" t="s">
        <v>315</v>
      </c>
      <c r="B155" s="304">
        <v>829</v>
      </c>
      <c r="C155" s="305">
        <v>53.06</v>
      </c>
      <c r="D155" s="306">
        <v>48</v>
      </c>
      <c r="E155" s="309">
        <v>5.0599999999999996</v>
      </c>
    </row>
    <row r="156" spans="1:5" ht="14.25">
      <c r="A156" s="300" t="s">
        <v>402</v>
      </c>
      <c r="B156" s="301">
        <v>12102</v>
      </c>
      <c r="C156" s="301">
        <v>774.91</v>
      </c>
      <c r="D156" s="301">
        <v>687</v>
      </c>
      <c r="E156" s="301">
        <v>87.91</v>
      </c>
    </row>
    <row r="157" spans="1:5" ht="15">
      <c r="A157" s="308" t="s">
        <v>318</v>
      </c>
      <c r="B157" s="304">
        <v>1249</v>
      </c>
      <c r="C157" s="305">
        <v>79.94</v>
      </c>
      <c r="D157" s="306">
        <v>65</v>
      </c>
      <c r="E157" s="309">
        <v>14.94</v>
      </c>
    </row>
    <row r="158" spans="1:5" ht="15">
      <c r="A158" s="308" t="s">
        <v>319</v>
      </c>
      <c r="B158" s="304">
        <v>1007</v>
      </c>
      <c r="C158" s="305">
        <v>64.45</v>
      </c>
      <c r="D158" s="306">
        <v>56</v>
      </c>
      <c r="E158" s="309">
        <v>8.4499999999999993</v>
      </c>
    </row>
    <row r="159" spans="1:5" ht="15">
      <c r="A159" s="308" t="s">
        <v>320</v>
      </c>
      <c r="B159" s="304">
        <v>1098</v>
      </c>
      <c r="C159" s="305">
        <v>70.27</v>
      </c>
      <c r="D159" s="306">
        <v>57</v>
      </c>
      <c r="E159" s="309">
        <v>13.27</v>
      </c>
    </row>
    <row r="160" spans="1:5" ht="15">
      <c r="A160" s="308" t="s">
        <v>321</v>
      </c>
      <c r="B160" s="304">
        <v>1434</v>
      </c>
      <c r="C160" s="305">
        <v>91.78</v>
      </c>
      <c r="D160" s="306">
        <v>88</v>
      </c>
      <c r="E160" s="309">
        <v>3.78</v>
      </c>
    </row>
    <row r="161" spans="1:5" ht="15">
      <c r="A161" s="308" t="s">
        <v>322</v>
      </c>
      <c r="B161" s="304">
        <v>1345</v>
      </c>
      <c r="C161" s="305">
        <v>86.08</v>
      </c>
      <c r="D161" s="306">
        <v>70</v>
      </c>
      <c r="E161" s="309">
        <v>16.079999999999998</v>
      </c>
    </row>
    <row r="162" spans="1:5" ht="15">
      <c r="A162" s="308" t="s">
        <v>323</v>
      </c>
      <c r="B162" s="304">
        <v>1371</v>
      </c>
      <c r="C162" s="305">
        <v>87.74</v>
      </c>
      <c r="D162" s="306">
        <v>81</v>
      </c>
      <c r="E162" s="309">
        <v>6.7399999999999904</v>
      </c>
    </row>
    <row r="163" spans="1:5" ht="15">
      <c r="A163" s="308" t="s">
        <v>324</v>
      </c>
      <c r="B163" s="304">
        <v>477</v>
      </c>
      <c r="C163" s="305">
        <v>30.53</v>
      </c>
      <c r="D163" s="306">
        <v>39</v>
      </c>
      <c r="E163" s="309">
        <v>-8.4700000000000006</v>
      </c>
    </row>
    <row r="164" spans="1:5" ht="15">
      <c r="A164" s="308" t="s">
        <v>325</v>
      </c>
      <c r="B164" s="304">
        <v>2286</v>
      </c>
      <c r="C164" s="305">
        <v>146.30000000000001</v>
      </c>
      <c r="D164" s="306">
        <v>134</v>
      </c>
      <c r="E164" s="309">
        <v>12.3</v>
      </c>
    </row>
    <row r="165" spans="1:5" ht="15">
      <c r="A165" s="308" t="s">
        <v>326</v>
      </c>
      <c r="B165" s="304">
        <v>1835</v>
      </c>
      <c r="C165" s="305">
        <v>117.82</v>
      </c>
      <c r="D165" s="306">
        <v>97</v>
      </c>
      <c r="E165" s="309">
        <v>20.82</v>
      </c>
    </row>
  </sheetData>
  <autoFilter ref="A6:F165"/>
  <mergeCells count="1">
    <mergeCell ref="A2:E2"/>
  </mergeCells>
  <phoneticPr fontId="144" type="noConversion"/>
  <pageMargins left="0.70866141732283505" right="0.70866141732283505" top="0.74803149606299202" bottom="0.74803149606299202" header="0.31496062992126" footer="0.31496062992126"/>
  <pageSetup paperSize="9" scale="82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162"/>
  <sheetViews>
    <sheetView topLeftCell="A2" workbookViewId="0">
      <pane xSplit="2" ySplit="6" topLeftCell="P8" activePane="bottomRight" state="frozen"/>
      <selection pane="topRight"/>
      <selection pane="bottomLeft"/>
      <selection pane="bottomRight" activeCell="AF18" sqref="AF18"/>
    </sheetView>
  </sheetViews>
  <sheetFormatPr defaultColWidth="9" defaultRowHeight="13.5"/>
  <cols>
    <col min="1" max="1" width="8.75" style="283" customWidth="1"/>
    <col min="2" max="2" width="24.375" style="283" customWidth="1"/>
    <col min="3" max="3" width="9.375" style="283" customWidth="1"/>
    <col min="4" max="4" width="7" style="283" customWidth="1"/>
    <col min="5" max="5" width="8.625" style="283" customWidth="1"/>
    <col min="6" max="6" width="11.25" style="287" customWidth="1"/>
    <col min="7" max="7" width="11.625" style="287" customWidth="1"/>
    <col min="8" max="8" width="9.75" style="287" customWidth="1"/>
    <col min="9" max="9" width="10.75" style="287" customWidth="1"/>
    <col min="10" max="10" width="10.375" style="287" customWidth="1"/>
    <col min="11" max="11" width="10.625" style="287" customWidth="1"/>
    <col min="12" max="12" width="9.75" style="287" customWidth="1"/>
    <col min="13" max="13" width="9.5" style="287" customWidth="1"/>
    <col min="14" max="14" width="11.375" style="287" customWidth="1"/>
    <col min="15" max="15" width="10.625" style="287" customWidth="1"/>
    <col min="16" max="16" width="9.75" style="287" customWidth="1"/>
    <col min="17" max="17" width="10.625" style="287" customWidth="1"/>
    <col min="18" max="18" width="9.5" style="287" customWidth="1"/>
    <col min="19" max="19" width="8.625" style="287" customWidth="1"/>
    <col min="20" max="20" width="8.875" style="287" customWidth="1"/>
    <col min="21" max="21" width="9.875" style="287" customWidth="1"/>
    <col min="22" max="22" width="10.625" style="287" customWidth="1"/>
    <col min="23" max="23" width="10.875" style="287" customWidth="1"/>
    <col min="24" max="24" width="12" style="287" customWidth="1"/>
    <col min="25" max="25" width="10.25" style="287" customWidth="1"/>
    <col min="26" max="26" width="10.5" style="287" customWidth="1"/>
    <col min="27" max="27" width="10.125" style="287" customWidth="1"/>
    <col min="28" max="28" width="9" style="287" customWidth="1"/>
    <col min="29" max="32" width="10.625" style="287" customWidth="1"/>
    <col min="33" max="33" width="8.875" style="287" customWidth="1"/>
    <col min="34" max="34" width="13.5" style="283" customWidth="1"/>
    <col min="35" max="16384" width="9" style="283"/>
  </cols>
  <sheetData>
    <row r="1" spans="1:34" hidden="1">
      <c r="C1" s="283">
        <f>'[32]2-1奖助学金（教育）'!C8+'[32]2-2奖助学金（人社）'!C7</f>
        <v>1042</v>
      </c>
      <c r="D1" s="283">
        <f>'[32]2-1奖助学金（教育）'!D8+'[32]2-2奖助学金（人社）'!D7</f>
        <v>261339</v>
      </c>
      <c r="E1" s="283">
        <f>'[32]3-1免学费（教育）'!C6+'[32]3-2免学费（人社）'!C7</f>
        <v>777322.5</v>
      </c>
      <c r="J1" s="287">
        <f>SUBTOTAL(9,K1:M1)</f>
        <v>52893</v>
      </c>
      <c r="K1" s="287">
        <f>'[32]2-1奖助学金（教育）'!Q8+'[32]2-2奖助学金（人社）'!Q7</f>
        <v>34180</v>
      </c>
      <c r="L1" s="287">
        <f>'[32]2-1奖助学金（教育）'!T8+'[32]2-2奖助学金（人社）'!T7</f>
        <v>9092.5799999999981</v>
      </c>
      <c r="M1" s="287">
        <f>'[32]2-1奖助学金（教育）'!U8+'[32]2-2奖助学金（人社）'!U7</f>
        <v>9620.4200000000019</v>
      </c>
      <c r="N1" s="287">
        <f>SUBTOTAL(9,O1:Q1)</f>
        <v>197589.08</v>
      </c>
      <c r="O1" s="287">
        <f>'[32]3-1免学费（教育）'!M6+'[32]3-2免学费（人社）'!M7</f>
        <v>100141</v>
      </c>
      <c r="P1" s="287">
        <f>'[32]3-1免学费（教育）'!N6+'[32]3-2免学费（人社）'!N7</f>
        <v>41444.389999999992</v>
      </c>
      <c r="Q1" s="287">
        <f>'[32]3-1免学费（教育）'!O6+'[32]3-2免学费（人社）'!O7</f>
        <v>56003.69</v>
      </c>
    </row>
    <row r="2" spans="1:34" ht="18.95" customHeight="1">
      <c r="A2" s="511" t="s">
        <v>410</v>
      </c>
      <c r="B2" s="512"/>
    </row>
    <row r="3" spans="1:34" ht="36" customHeight="1">
      <c r="A3" s="513" t="s">
        <v>1259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</row>
    <row r="4" spans="1:34">
      <c r="F4" s="287" t="s">
        <v>1</v>
      </c>
      <c r="J4" s="287" t="s">
        <v>1</v>
      </c>
    </row>
    <row r="5" spans="1:34" ht="41.1" customHeight="1">
      <c r="A5" s="510" t="s">
        <v>411</v>
      </c>
      <c r="B5" s="510"/>
      <c r="C5" s="510" t="s">
        <v>412</v>
      </c>
      <c r="D5" s="510"/>
      <c r="E5" s="510"/>
      <c r="F5" s="514" t="s">
        <v>413</v>
      </c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 t="s">
        <v>414</v>
      </c>
      <c r="S5" s="514"/>
      <c r="T5" s="514"/>
      <c r="U5" s="514" t="s">
        <v>415</v>
      </c>
      <c r="V5" s="514"/>
      <c r="W5" s="514"/>
      <c r="X5" s="514"/>
      <c r="Y5" s="514"/>
      <c r="Z5" s="514"/>
      <c r="AA5" s="515" t="s">
        <v>416</v>
      </c>
      <c r="AB5" s="516"/>
      <c r="AC5" s="517"/>
      <c r="AD5" s="515" t="s">
        <v>417</v>
      </c>
      <c r="AE5" s="516"/>
      <c r="AF5" s="517"/>
      <c r="AG5" s="514" t="s">
        <v>418</v>
      </c>
      <c r="AH5" s="510" t="s">
        <v>12</v>
      </c>
    </row>
    <row r="6" spans="1:34" ht="26.1" customHeight="1">
      <c r="A6" s="510"/>
      <c r="B6" s="510"/>
      <c r="C6" s="510" t="s">
        <v>419</v>
      </c>
      <c r="D6" s="510" t="s">
        <v>17</v>
      </c>
      <c r="E6" s="510" t="s">
        <v>16</v>
      </c>
      <c r="F6" s="514" t="s">
        <v>5</v>
      </c>
      <c r="G6" s="514"/>
      <c r="H6" s="514"/>
      <c r="I6" s="514"/>
      <c r="J6" s="514" t="s">
        <v>420</v>
      </c>
      <c r="K6" s="514"/>
      <c r="L6" s="514"/>
      <c r="M6" s="514"/>
      <c r="N6" s="514" t="s">
        <v>421</v>
      </c>
      <c r="O6" s="514"/>
      <c r="P6" s="514"/>
      <c r="Q6" s="514"/>
      <c r="R6" s="514" t="s">
        <v>13</v>
      </c>
      <c r="S6" s="514" t="s">
        <v>422</v>
      </c>
      <c r="T6" s="514" t="s">
        <v>423</v>
      </c>
      <c r="U6" s="514" t="s">
        <v>420</v>
      </c>
      <c r="V6" s="514"/>
      <c r="W6" s="514"/>
      <c r="X6" s="514" t="s">
        <v>424</v>
      </c>
      <c r="Y6" s="514"/>
      <c r="Z6" s="514"/>
      <c r="AA6" s="518" t="s">
        <v>13</v>
      </c>
      <c r="AB6" s="518" t="s">
        <v>17</v>
      </c>
      <c r="AC6" s="518" t="s">
        <v>16</v>
      </c>
      <c r="AD6" s="518" t="s">
        <v>13</v>
      </c>
      <c r="AE6" s="518" t="s">
        <v>17</v>
      </c>
      <c r="AF6" s="518" t="s">
        <v>16</v>
      </c>
      <c r="AG6" s="514"/>
      <c r="AH6" s="510"/>
    </row>
    <row r="7" spans="1:34" ht="32.1" customHeight="1">
      <c r="A7" s="510"/>
      <c r="B7" s="510"/>
      <c r="C7" s="510"/>
      <c r="D7" s="510"/>
      <c r="E7" s="510"/>
      <c r="F7" s="288" t="s">
        <v>5</v>
      </c>
      <c r="G7" s="288" t="s">
        <v>337</v>
      </c>
      <c r="H7" s="288" t="s">
        <v>339</v>
      </c>
      <c r="I7" s="288" t="s">
        <v>425</v>
      </c>
      <c r="J7" s="288" t="s">
        <v>5</v>
      </c>
      <c r="K7" s="288" t="s">
        <v>337</v>
      </c>
      <c r="L7" s="288" t="s">
        <v>339</v>
      </c>
      <c r="M7" s="288" t="s">
        <v>425</v>
      </c>
      <c r="N7" s="288" t="s">
        <v>5</v>
      </c>
      <c r="O7" s="288" t="s">
        <v>337</v>
      </c>
      <c r="P7" s="288" t="s">
        <v>339</v>
      </c>
      <c r="Q7" s="288" t="s">
        <v>425</v>
      </c>
      <c r="R7" s="514"/>
      <c r="S7" s="514"/>
      <c r="T7" s="514"/>
      <c r="U7" s="288" t="s">
        <v>5</v>
      </c>
      <c r="V7" s="288" t="s">
        <v>337</v>
      </c>
      <c r="W7" s="288" t="s">
        <v>339</v>
      </c>
      <c r="X7" s="288" t="s">
        <v>5</v>
      </c>
      <c r="Y7" s="288" t="s">
        <v>337</v>
      </c>
      <c r="Z7" s="288" t="s">
        <v>339</v>
      </c>
      <c r="AA7" s="519"/>
      <c r="AB7" s="519"/>
      <c r="AC7" s="519"/>
      <c r="AD7" s="519"/>
      <c r="AE7" s="519"/>
      <c r="AF7" s="519"/>
      <c r="AG7" s="514"/>
      <c r="AH7" s="510"/>
    </row>
    <row r="8" spans="1:34" ht="15" customHeight="1">
      <c r="A8" s="285"/>
      <c r="B8" s="414" t="s">
        <v>431</v>
      </c>
      <c r="C8" s="414">
        <v>959</v>
      </c>
      <c r="D8" s="285">
        <v>247649</v>
      </c>
      <c r="E8" s="285">
        <v>729605</v>
      </c>
      <c r="F8" s="289">
        <v>233818.56</v>
      </c>
      <c r="G8" s="289">
        <v>127088.52</v>
      </c>
      <c r="H8" s="289">
        <v>41105.93</v>
      </c>
      <c r="I8" s="289">
        <v>65624.11</v>
      </c>
      <c r="J8" s="289">
        <v>50105.2</v>
      </c>
      <c r="K8" s="289">
        <v>32549.52</v>
      </c>
      <c r="L8" s="289">
        <v>7935.26</v>
      </c>
      <c r="M8" s="289">
        <v>9620.42</v>
      </c>
      <c r="N8" s="289">
        <v>183713.36</v>
      </c>
      <c r="O8" s="289">
        <v>94539</v>
      </c>
      <c r="P8" s="289">
        <v>33170.67</v>
      </c>
      <c r="Q8" s="289">
        <v>56003.69</v>
      </c>
      <c r="R8" s="289">
        <v>-96.74</v>
      </c>
      <c r="S8" s="289">
        <v>0</v>
      </c>
      <c r="T8" s="289">
        <v>-96.74</v>
      </c>
      <c r="U8" s="289">
        <v>34798</v>
      </c>
      <c r="V8" s="289">
        <v>28966</v>
      </c>
      <c r="W8" s="289">
        <v>5832</v>
      </c>
      <c r="X8" s="289">
        <v>108168.22</v>
      </c>
      <c r="Y8" s="289">
        <v>80905</v>
      </c>
      <c r="Z8" s="289">
        <v>27263.22</v>
      </c>
      <c r="AA8" s="289">
        <v>16888.23</v>
      </c>
      <c r="AB8" s="289">
        <v>3615</v>
      </c>
      <c r="AC8" s="289">
        <v>13273.23</v>
      </c>
      <c r="AD8" s="289">
        <v>8436.74</v>
      </c>
      <c r="AE8" s="289">
        <v>2184.15</v>
      </c>
      <c r="AF8" s="289">
        <v>6252.59</v>
      </c>
      <c r="AG8" s="289">
        <v>0</v>
      </c>
      <c r="AH8" s="285"/>
    </row>
    <row r="9" spans="1:34" ht="15" customHeight="1">
      <c r="A9" s="510" t="s">
        <v>153</v>
      </c>
      <c r="B9" s="414" t="s">
        <v>154</v>
      </c>
      <c r="C9" s="414">
        <v>156</v>
      </c>
      <c r="D9" s="285">
        <v>32435</v>
      </c>
      <c r="E9" s="285">
        <v>115179</v>
      </c>
      <c r="F9" s="289">
        <v>36781.64</v>
      </c>
      <c r="G9" s="289">
        <v>17501.009999999998</v>
      </c>
      <c r="H9" s="289">
        <v>1707.51</v>
      </c>
      <c r="I9" s="289">
        <v>17573.12</v>
      </c>
      <c r="J9" s="289">
        <v>6580.6</v>
      </c>
      <c r="K9" s="289">
        <v>3834.01</v>
      </c>
      <c r="L9" s="289">
        <v>273.18</v>
      </c>
      <c r="M9" s="289">
        <v>2473.41</v>
      </c>
      <c r="N9" s="289">
        <v>30201.040000000001</v>
      </c>
      <c r="O9" s="289">
        <v>13667</v>
      </c>
      <c r="P9" s="289">
        <v>1434.33</v>
      </c>
      <c r="Q9" s="289">
        <v>15099.71</v>
      </c>
      <c r="R9" s="289">
        <v>0</v>
      </c>
      <c r="S9" s="289">
        <v>0</v>
      </c>
      <c r="T9" s="289"/>
      <c r="U9" s="289">
        <v>3600</v>
      </c>
      <c r="V9" s="289">
        <v>3503</v>
      </c>
      <c r="W9" s="289">
        <v>97</v>
      </c>
      <c r="X9" s="289">
        <v>13148</v>
      </c>
      <c r="Y9" s="289">
        <v>12031</v>
      </c>
      <c r="Z9" s="289">
        <v>1117</v>
      </c>
      <c r="AA9" s="289">
        <v>1952.23</v>
      </c>
      <c r="AB9" s="289">
        <v>257</v>
      </c>
      <c r="AC9" s="289">
        <v>1695.23</v>
      </c>
      <c r="AD9" s="289">
        <v>508.29</v>
      </c>
      <c r="AE9" s="289">
        <v>250.19</v>
      </c>
      <c r="AF9" s="289">
        <v>258.10000000000002</v>
      </c>
      <c r="AG9" s="289">
        <v>0</v>
      </c>
      <c r="AH9" s="285"/>
    </row>
    <row r="10" spans="1:34">
      <c r="A10" s="510"/>
      <c r="B10" s="414" t="s">
        <v>346</v>
      </c>
      <c r="C10" s="414">
        <v>135</v>
      </c>
      <c r="D10" s="285">
        <v>30340</v>
      </c>
      <c r="E10" s="285">
        <v>101326</v>
      </c>
      <c r="F10" s="289">
        <v>32839.24</v>
      </c>
      <c r="G10" s="289">
        <v>15599.99</v>
      </c>
      <c r="H10" s="289">
        <v>472.54</v>
      </c>
      <c r="I10" s="289">
        <v>16766.71</v>
      </c>
      <c r="J10" s="289">
        <v>6149</v>
      </c>
      <c r="K10" s="289">
        <v>3580.99</v>
      </c>
      <c r="L10" s="289">
        <v>161.63999999999999</v>
      </c>
      <c r="M10" s="289">
        <v>2406.37</v>
      </c>
      <c r="N10" s="289">
        <v>26690.240000000002</v>
      </c>
      <c r="O10" s="289">
        <v>12019</v>
      </c>
      <c r="P10" s="289">
        <v>310.89999999999998</v>
      </c>
      <c r="Q10" s="289">
        <v>14360.34</v>
      </c>
      <c r="R10" s="289">
        <v>0</v>
      </c>
      <c r="S10" s="289">
        <v>0</v>
      </c>
      <c r="T10" s="289"/>
      <c r="U10" s="289">
        <v>3330</v>
      </c>
      <c r="V10" s="289">
        <v>3311</v>
      </c>
      <c r="W10" s="289">
        <v>19</v>
      </c>
      <c r="X10" s="289">
        <v>10778</v>
      </c>
      <c r="Y10" s="289">
        <v>10642</v>
      </c>
      <c r="Z10" s="289">
        <v>136</v>
      </c>
      <c r="AA10" s="289">
        <v>1640.23</v>
      </c>
      <c r="AB10" s="289">
        <v>196</v>
      </c>
      <c r="AC10" s="289">
        <v>1444.23</v>
      </c>
      <c r="AD10" s="289">
        <v>324.3</v>
      </c>
      <c r="AE10" s="289">
        <v>216.63</v>
      </c>
      <c r="AF10" s="289">
        <v>107.67</v>
      </c>
      <c r="AG10" s="289">
        <v>0</v>
      </c>
      <c r="AH10" s="285"/>
    </row>
    <row r="11" spans="1:34" ht="121.5">
      <c r="A11" s="510"/>
      <c r="B11" s="414" t="s">
        <v>155</v>
      </c>
      <c r="C11" s="414">
        <v>135</v>
      </c>
      <c r="D11" s="285">
        <v>28455</v>
      </c>
      <c r="E11" s="285">
        <v>91037</v>
      </c>
      <c r="F11" s="289">
        <v>30871</v>
      </c>
      <c r="G11" s="289">
        <v>14598.99</v>
      </c>
      <c r="H11" s="289">
        <v>271.77</v>
      </c>
      <c r="I11" s="289">
        <v>16000.24</v>
      </c>
      <c r="J11" s="289">
        <v>5888.6</v>
      </c>
      <c r="K11" s="289">
        <v>3430.99</v>
      </c>
      <c r="L11" s="289">
        <v>134.57</v>
      </c>
      <c r="M11" s="289">
        <v>2323.04</v>
      </c>
      <c r="N11" s="289">
        <v>24982.400000000001</v>
      </c>
      <c r="O11" s="289">
        <v>11168</v>
      </c>
      <c r="P11" s="289">
        <v>137.19999999999999</v>
      </c>
      <c r="Q11" s="289">
        <v>13677.2</v>
      </c>
      <c r="R11" s="289"/>
      <c r="S11" s="289">
        <v>0</v>
      </c>
      <c r="T11" s="289"/>
      <c r="U11" s="289">
        <v>3176</v>
      </c>
      <c r="V11" s="289">
        <v>3176</v>
      </c>
      <c r="W11" s="289">
        <v>0</v>
      </c>
      <c r="X11" s="289">
        <v>9907</v>
      </c>
      <c r="Y11" s="289">
        <v>9907</v>
      </c>
      <c r="Z11" s="289">
        <v>0</v>
      </c>
      <c r="AA11" s="289">
        <v>1512.23</v>
      </c>
      <c r="AB11" s="289">
        <v>181</v>
      </c>
      <c r="AC11" s="289">
        <v>1331.23</v>
      </c>
      <c r="AD11" s="289">
        <v>230.53</v>
      </c>
      <c r="AE11" s="290">
        <v>205.56</v>
      </c>
      <c r="AF11" s="290">
        <v>24.97</v>
      </c>
      <c r="AG11" s="289">
        <v>0</v>
      </c>
      <c r="AH11" s="286" t="s">
        <v>432</v>
      </c>
    </row>
    <row r="12" spans="1:34">
      <c r="A12" s="510"/>
      <c r="B12" s="414" t="s">
        <v>157</v>
      </c>
      <c r="C12" s="414">
        <v>0</v>
      </c>
      <c r="D12" s="285">
        <v>869</v>
      </c>
      <c r="E12" s="285">
        <v>4115</v>
      </c>
      <c r="F12" s="289">
        <v>1161.4000000000001</v>
      </c>
      <c r="G12" s="289">
        <v>592</v>
      </c>
      <c r="H12" s="289">
        <v>118.74</v>
      </c>
      <c r="I12" s="289">
        <v>450.66</v>
      </c>
      <c r="J12" s="289">
        <v>173.8</v>
      </c>
      <c r="K12" s="289">
        <v>100</v>
      </c>
      <c r="L12" s="289">
        <v>18.18</v>
      </c>
      <c r="M12" s="289">
        <v>55.62</v>
      </c>
      <c r="N12" s="289">
        <v>987.6</v>
      </c>
      <c r="O12" s="289">
        <v>492</v>
      </c>
      <c r="P12" s="289">
        <v>100.56</v>
      </c>
      <c r="Q12" s="289">
        <v>395.04</v>
      </c>
      <c r="R12" s="289"/>
      <c r="S12" s="289">
        <v>0</v>
      </c>
      <c r="T12" s="289"/>
      <c r="U12" s="289">
        <v>96</v>
      </c>
      <c r="V12" s="289">
        <v>84</v>
      </c>
      <c r="W12" s="289">
        <v>12</v>
      </c>
      <c r="X12" s="289">
        <v>494</v>
      </c>
      <c r="Y12" s="289">
        <v>417</v>
      </c>
      <c r="Z12" s="289">
        <v>77</v>
      </c>
      <c r="AA12" s="289">
        <v>89</v>
      </c>
      <c r="AB12" s="289">
        <v>16</v>
      </c>
      <c r="AC12" s="289">
        <v>73</v>
      </c>
      <c r="AD12" s="289">
        <v>31.74</v>
      </c>
      <c r="AE12" s="289">
        <v>6.18</v>
      </c>
      <c r="AF12" s="289">
        <v>25.56</v>
      </c>
      <c r="AG12" s="289">
        <v>0</v>
      </c>
      <c r="AH12" s="285"/>
    </row>
    <row r="13" spans="1:34">
      <c r="A13" s="510"/>
      <c r="B13" s="414" t="s">
        <v>158</v>
      </c>
      <c r="C13" s="414">
        <v>0</v>
      </c>
      <c r="D13" s="285">
        <v>433</v>
      </c>
      <c r="E13" s="285">
        <v>3001</v>
      </c>
      <c r="F13" s="289">
        <v>806.84</v>
      </c>
      <c r="G13" s="289">
        <v>409</v>
      </c>
      <c r="H13" s="289">
        <v>82.03</v>
      </c>
      <c r="I13" s="289">
        <v>315.81</v>
      </c>
      <c r="J13" s="289">
        <v>86.6</v>
      </c>
      <c r="K13" s="289">
        <v>50</v>
      </c>
      <c r="L13" s="289">
        <v>8.89</v>
      </c>
      <c r="M13" s="289">
        <v>27.71</v>
      </c>
      <c r="N13" s="289">
        <v>720.24</v>
      </c>
      <c r="O13" s="289">
        <v>359</v>
      </c>
      <c r="P13" s="289">
        <v>73.14</v>
      </c>
      <c r="Q13" s="289">
        <v>288.10000000000002</v>
      </c>
      <c r="R13" s="289"/>
      <c r="S13" s="289">
        <v>0</v>
      </c>
      <c r="T13" s="289"/>
      <c r="U13" s="289">
        <v>58</v>
      </c>
      <c r="V13" s="289">
        <v>51</v>
      </c>
      <c r="W13" s="289">
        <v>7</v>
      </c>
      <c r="X13" s="289">
        <v>377</v>
      </c>
      <c r="Y13" s="289">
        <v>318</v>
      </c>
      <c r="Z13" s="289">
        <v>59</v>
      </c>
      <c r="AA13" s="289">
        <v>39</v>
      </c>
      <c r="AB13" s="289">
        <v>-1</v>
      </c>
      <c r="AC13" s="289">
        <v>40</v>
      </c>
      <c r="AD13" s="289">
        <v>17.03</v>
      </c>
      <c r="AE13" s="289">
        <v>1.89</v>
      </c>
      <c r="AF13" s="289">
        <v>15.14</v>
      </c>
      <c r="AG13" s="289">
        <v>0</v>
      </c>
      <c r="AH13" s="285"/>
    </row>
    <row r="14" spans="1:34" ht="121.5">
      <c r="A14" s="510"/>
      <c r="B14" s="414" t="s">
        <v>162</v>
      </c>
      <c r="C14" s="414">
        <v>0</v>
      </c>
      <c r="D14" s="285">
        <v>583</v>
      </c>
      <c r="E14" s="285">
        <v>3173</v>
      </c>
      <c r="F14" s="289">
        <v>0</v>
      </c>
      <c r="G14" s="289">
        <v>0</v>
      </c>
      <c r="H14" s="289">
        <v>0</v>
      </c>
      <c r="I14" s="289">
        <v>0</v>
      </c>
      <c r="J14" s="289">
        <v>0</v>
      </c>
      <c r="K14" s="289">
        <v>0</v>
      </c>
      <c r="L14" s="289">
        <v>0</v>
      </c>
      <c r="M14" s="289">
        <v>0</v>
      </c>
      <c r="N14" s="289">
        <v>0</v>
      </c>
      <c r="O14" s="289">
        <v>0</v>
      </c>
      <c r="P14" s="289">
        <v>0</v>
      </c>
      <c r="Q14" s="289">
        <v>0</v>
      </c>
      <c r="R14" s="289"/>
      <c r="S14" s="289">
        <v>0</v>
      </c>
      <c r="T14" s="289"/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45</v>
      </c>
      <c r="AE14" s="290">
        <v>3</v>
      </c>
      <c r="AF14" s="290">
        <v>42</v>
      </c>
      <c r="AG14" s="289">
        <v>0</v>
      </c>
      <c r="AH14" s="286" t="s">
        <v>432</v>
      </c>
    </row>
    <row r="15" spans="1:34">
      <c r="A15" s="510"/>
      <c r="B15" s="414" t="s">
        <v>163</v>
      </c>
      <c r="C15" s="414">
        <v>0</v>
      </c>
      <c r="D15" s="285">
        <v>0</v>
      </c>
      <c r="E15" s="285">
        <v>0</v>
      </c>
      <c r="F15" s="289">
        <v>0</v>
      </c>
      <c r="G15" s="289">
        <v>0</v>
      </c>
      <c r="H15" s="289">
        <v>0</v>
      </c>
      <c r="I15" s="289">
        <v>0</v>
      </c>
      <c r="J15" s="289">
        <v>0</v>
      </c>
      <c r="K15" s="289">
        <v>0</v>
      </c>
      <c r="L15" s="289">
        <v>0</v>
      </c>
      <c r="M15" s="289">
        <v>0</v>
      </c>
      <c r="N15" s="289">
        <v>0</v>
      </c>
      <c r="O15" s="289">
        <v>0</v>
      </c>
      <c r="P15" s="289">
        <v>0</v>
      </c>
      <c r="Q15" s="289">
        <v>0</v>
      </c>
      <c r="R15" s="289"/>
      <c r="S15" s="289">
        <v>0</v>
      </c>
      <c r="T15" s="289"/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0</v>
      </c>
      <c r="AE15" s="289">
        <v>0</v>
      </c>
      <c r="AF15" s="289">
        <v>0</v>
      </c>
      <c r="AG15" s="289">
        <v>0</v>
      </c>
      <c r="AH15" s="285"/>
    </row>
    <row r="16" spans="1:34">
      <c r="A16" s="510"/>
      <c r="B16" s="414" t="s">
        <v>159</v>
      </c>
      <c r="C16" s="414">
        <v>0</v>
      </c>
      <c r="D16" s="285">
        <v>0</v>
      </c>
      <c r="E16" s="285">
        <v>0</v>
      </c>
      <c r="F16" s="289">
        <v>0</v>
      </c>
      <c r="G16" s="289">
        <v>0</v>
      </c>
      <c r="H16" s="289">
        <v>0</v>
      </c>
      <c r="I16" s="289">
        <v>0</v>
      </c>
      <c r="J16" s="289">
        <v>0</v>
      </c>
      <c r="K16" s="289">
        <v>0</v>
      </c>
      <c r="L16" s="289">
        <v>0</v>
      </c>
      <c r="M16" s="289">
        <v>0</v>
      </c>
      <c r="N16" s="289">
        <v>0</v>
      </c>
      <c r="O16" s="289">
        <v>0</v>
      </c>
      <c r="P16" s="289">
        <v>0</v>
      </c>
      <c r="Q16" s="289">
        <v>0</v>
      </c>
      <c r="R16" s="289"/>
      <c r="S16" s="289">
        <v>0</v>
      </c>
      <c r="T16" s="289"/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5"/>
    </row>
    <row r="17" spans="1:34">
      <c r="A17" s="510"/>
      <c r="B17" s="414" t="s">
        <v>164</v>
      </c>
      <c r="C17" s="414">
        <v>15</v>
      </c>
      <c r="D17" s="285">
        <v>1596</v>
      </c>
      <c r="E17" s="285">
        <v>9854</v>
      </c>
      <c r="F17" s="289">
        <v>2879.24</v>
      </c>
      <c r="G17" s="289">
        <v>1362.42</v>
      </c>
      <c r="H17" s="289">
        <v>918.33</v>
      </c>
      <c r="I17" s="289">
        <v>598.49</v>
      </c>
      <c r="J17" s="289">
        <v>328.2</v>
      </c>
      <c r="K17" s="289">
        <v>192.42</v>
      </c>
      <c r="L17" s="289">
        <v>84.71</v>
      </c>
      <c r="M17" s="289">
        <v>51.07</v>
      </c>
      <c r="N17" s="289">
        <v>2551.04</v>
      </c>
      <c r="O17" s="289">
        <v>1170</v>
      </c>
      <c r="P17" s="289">
        <v>833.62</v>
      </c>
      <c r="Q17" s="289">
        <v>547.41999999999996</v>
      </c>
      <c r="R17" s="289"/>
      <c r="S17" s="289">
        <v>0</v>
      </c>
      <c r="T17" s="289"/>
      <c r="U17" s="289">
        <v>195</v>
      </c>
      <c r="V17" s="289">
        <v>138</v>
      </c>
      <c r="W17" s="289">
        <v>57</v>
      </c>
      <c r="X17" s="289">
        <v>1640</v>
      </c>
      <c r="Y17" s="289">
        <v>927</v>
      </c>
      <c r="Z17" s="289">
        <v>713</v>
      </c>
      <c r="AA17" s="289">
        <v>290</v>
      </c>
      <c r="AB17" s="289">
        <v>54</v>
      </c>
      <c r="AC17" s="289">
        <v>236</v>
      </c>
      <c r="AD17" s="289">
        <v>155.75</v>
      </c>
      <c r="AE17" s="289">
        <v>28.13</v>
      </c>
      <c r="AF17" s="289">
        <v>127.62</v>
      </c>
      <c r="AG17" s="289">
        <v>0</v>
      </c>
      <c r="AH17" s="285" t="s">
        <v>1</v>
      </c>
    </row>
    <row r="18" spans="1:34">
      <c r="A18" s="510"/>
      <c r="B18" s="414" t="s">
        <v>165</v>
      </c>
      <c r="C18" s="414">
        <v>6</v>
      </c>
      <c r="D18" s="285">
        <v>499</v>
      </c>
      <c r="E18" s="285">
        <v>3999</v>
      </c>
      <c r="F18" s="289">
        <v>1063.1600000000001</v>
      </c>
      <c r="G18" s="289">
        <v>538.6</v>
      </c>
      <c r="H18" s="289">
        <v>316.64</v>
      </c>
      <c r="I18" s="289">
        <v>207.92</v>
      </c>
      <c r="J18" s="289">
        <v>103.4</v>
      </c>
      <c r="K18" s="289">
        <v>60.6</v>
      </c>
      <c r="L18" s="289">
        <v>26.83</v>
      </c>
      <c r="M18" s="289">
        <v>15.97</v>
      </c>
      <c r="N18" s="289">
        <v>959.76</v>
      </c>
      <c r="O18" s="289">
        <v>478</v>
      </c>
      <c r="P18" s="289">
        <v>289.81</v>
      </c>
      <c r="Q18" s="289">
        <v>191.95</v>
      </c>
      <c r="R18" s="289"/>
      <c r="S18" s="289">
        <v>0</v>
      </c>
      <c r="T18" s="289"/>
      <c r="U18" s="289">
        <v>75</v>
      </c>
      <c r="V18" s="289">
        <v>54</v>
      </c>
      <c r="W18" s="289">
        <v>21</v>
      </c>
      <c r="X18" s="289">
        <v>730</v>
      </c>
      <c r="Y18" s="289">
        <v>462</v>
      </c>
      <c r="Z18" s="289">
        <v>268</v>
      </c>
      <c r="AA18" s="289">
        <v>22</v>
      </c>
      <c r="AB18" s="289">
        <v>7</v>
      </c>
      <c r="AC18" s="289">
        <v>15</v>
      </c>
      <c r="AD18" s="289">
        <v>28.24</v>
      </c>
      <c r="AE18" s="289">
        <v>5.43</v>
      </c>
      <c r="AF18" s="289">
        <v>22.81</v>
      </c>
      <c r="AG18" s="289">
        <v>0</v>
      </c>
      <c r="AH18" s="285"/>
    </row>
    <row r="19" spans="1:34">
      <c r="A19" s="510" t="s">
        <v>166</v>
      </c>
      <c r="B19" s="414" t="s">
        <v>167</v>
      </c>
      <c r="C19" s="414">
        <v>44</v>
      </c>
      <c r="D19" s="285">
        <v>7837</v>
      </c>
      <c r="E19" s="285">
        <v>30149</v>
      </c>
      <c r="F19" s="289">
        <v>9355.9599999999991</v>
      </c>
      <c r="G19" s="289">
        <v>4712.07</v>
      </c>
      <c r="H19" s="289">
        <v>1093.22</v>
      </c>
      <c r="I19" s="289">
        <v>3550.67</v>
      </c>
      <c r="J19" s="289">
        <v>1593.8</v>
      </c>
      <c r="K19" s="289">
        <v>1014.07</v>
      </c>
      <c r="L19" s="289">
        <v>170.14</v>
      </c>
      <c r="M19" s="289">
        <v>409.59</v>
      </c>
      <c r="N19" s="289">
        <v>7762.16</v>
      </c>
      <c r="O19" s="289">
        <v>3698</v>
      </c>
      <c r="P19" s="289">
        <v>923.08</v>
      </c>
      <c r="Q19" s="289">
        <v>3141.08</v>
      </c>
      <c r="R19" s="289">
        <v>0</v>
      </c>
      <c r="S19" s="289">
        <v>0</v>
      </c>
      <c r="T19" s="289"/>
      <c r="U19" s="289">
        <v>960</v>
      </c>
      <c r="V19" s="289">
        <v>858</v>
      </c>
      <c r="W19" s="289">
        <v>102</v>
      </c>
      <c r="X19" s="289">
        <v>3725</v>
      </c>
      <c r="Y19" s="289">
        <v>3044</v>
      </c>
      <c r="Z19" s="289">
        <v>681</v>
      </c>
      <c r="AA19" s="289">
        <v>791</v>
      </c>
      <c r="AB19" s="289">
        <v>158</v>
      </c>
      <c r="AC19" s="289">
        <v>633</v>
      </c>
      <c r="AD19" s="289">
        <v>329.29</v>
      </c>
      <c r="AE19" s="289">
        <v>66.209999999999994</v>
      </c>
      <c r="AF19" s="289">
        <v>263.08</v>
      </c>
      <c r="AG19" s="289">
        <v>0</v>
      </c>
      <c r="AH19" s="285"/>
    </row>
    <row r="20" spans="1:34">
      <c r="A20" s="510"/>
      <c r="B20" s="414" t="s">
        <v>347</v>
      </c>
      <c r="C20" s="414">
        <v>27</v>
      </c>
      <c r="D20" s="285">
        <v>4508</v>
      </c>
      <c r="E20" s="285">
        <v>18242</v>
      </c>
      <c r="F20" s="289">
        <v>5822.28</v>
      </c>
      <c r="G20" s="289">
        <v>2694.87</v>
      </c>
      <c r="H20" s="289">
        <v>51.33</v>
      </c>
      <c r="I20" s="289">
        <v>3076.08</v>
      </c>
      <c r="J20" s="289">
        <v>917.8</v>
      </c>
      <c r="K20" s="289">
        <v>535.87</v>
      </c>
      <c r="L20" s="289">
        <v>21.29</v>
      </c>
      <c r="M20" s="289">
        <v>360.64</v>
      </c>
      <c r="N20" s="289">
        <v>4904.4799999999996</v>
      </c>
      <c r="O20" s="289">
        <v>2159</v>
      </c>
      <c r="P20" s="289">
        <v>30.04</v>
      </c>
      <c r="Q20" s="289">
        <v>2715.44</v>
      </c>
      <c r="R20" s="289">
        <v>0</v>
      </c>
      <c r="S20" s="289">
        <v>0</v>
      </c>
      <c r="T20" s="289"/>
      <c r="U20" s="289">
        <v>496</v>
      </c>
      <c r="V20" s="289">
        <v>496</v>
      </c>
      <c r="W20" s="289">
        <v>0</v>
      </c>
      <c r="X20" s="289">
        <v>1829</v>
      </c>
      <c r="Y20" s="289">
        <v>1829</v>
      </c>
      <c r="Z20" s="289">
        <v>0</v>
      </c>
      <c r="AA20" s="289">
        <v>361</v>
      </c>
      <c r="AB20" s="289">
        <v>40</v>
      </c>
      <c r="AC20" s="289">
        <v>321</v>
      </c>
      <c r="AD20" s="289">
        <v>60.2</v>
      </c>
      <c r="AE20" s="289">
        <v>21.16</v>
      </c>
      <c r="AF20" s="289">
        <v>39.04</v>
      </c>
      <c r="AG20" s="289">
        <v>0</v>
      </c>
      <c r="AH20" s="285"/>
    </row>
    <row r="21" spans="1:34">
      <c r="A21" s="510"/>
      <c r="B21" s="414" t="s">
        <v>168</v>
      </c>
      <c r="C21" s="414">
        <v>27</v>
      </c>
      <c r="D21" s="285">
        <v>4508</v>
      </c>
      <c r="E21" s="285">
        <v>18242</v>
      </c>
      <c r="F21" s="289">
        <v>5822.28</v>
      </c>
      <c r="G21" s="289">
        <v>2694.87</v>
      </c>
      <c r="H21" s="289">
        <v>51.33</v>
      </c>
      <c r="I21" s="289">
        <v>3076.08</v>
      </c>
      <c r="J21" s="289">
        <v>917.8</v>
      </c>
      <c r="K21" s="289">
        <v>535.87</v>
      </c>
      <c r="L21" s="289">
        <v>21.29</v>
      </c>
      <c r="M21" s="289">
        <v>360.64</v>
      </c>
      <c r="N21" s="289">
        <v>4904.4799999999996</v>
      </c>
      <c r="O21" s="289">
        <v>2159</v>
      </c>
      <c r="P21" s="289">
        <v>30.04</v>
      </c>
      <c r="Q21" s="289">
        <v>2715.44</v>
      </c>
      <c r="R21" s="289">
        <v>0</v>
      </c>
      <c r="S21" s="289">
        <v>0</v>
      </c>
      <c r="T21" s="289"/>
      <c r="U21" s="289">
        <v>496</v>
      </c>
      <c r="V21" s="289">
        <v>496</v>
      </c>
      <c r="W21" s="289">
        <v>0</v>
      </c>
      <c r="X21" s="289">
        <v>1829</v>
      </c>
      <c r="Y21" s="289">
        <v>1829</v>
      </c>
      <c r="Z21" s="289">
        <v>0</v>
      </c>
      <c r="AA21" s="289">
        <v>361</v>
      </c>
      <c r="AB21" s="289">
        <v>40</v>
      </c>
      <c r="AC21" s="289">
        <v>321</v>
      </c>
      <c r="AD21" s="289">
        <v>60.2</v>
      </c>
      <c r="AE21" s="289">
        <v>21.16</v>
      </c>
      <c r="AF21" s="289">
        <v>39.04</v>
      </c>
      <c r="AG21" s="289">
        <v>0</v>
      </c>
      <c r="AH21" s="285"/>
    </row>
    <row r="22" spans="1:34">
      <c r="A22" s="510"/>
      <c r="B22" s="414" t="s">
        <v>173</v>
      </c>
      <c r="C22" s="414">
        <v>2</v>
      </c>
      <c r="D22" s="285">
        <v>168</v>
      </c>
      <c r="E22" s="285">
        <v>860</v>
      </c>
      <c r="F22" s="289">
        <v>241.2</v>
      </c>
      <c r="G22" s="289">
        <v>123.2</v>
      </c>
      <c r="H22" s="289">
        <v>77.180000000000007</v>
      </c>
      <c r="I22" s="289">
        <v>40.82</v>
      </c>
      <c r="J22" s="289">
        <v>34.799999999999997</v>
      </c>
      <c r="K22" s="289">
        <v>20.2</v>
      </c>
      <c r="L22" s="289">
        <v>9.9</v>
      </c>
      <c r="M22" s="289">
        <v>4.7</v>
      </c>
      <c r="N22" s="289">
        <v>206.4</v>
      </c>
      <c r="O22" s="289">
        <v>103</v>
      </c>
      <c r="P22" s="289">
        <v>67.28</v>
      </c>
      <c r="Q22" s="289">
        <v>36.119999999999997</v>
      </c>
      <c r="R22" s="289">
        <v>0</v>
      </c>
      <c r="S22" s="289">
        <v>0</v>
      </c>
      <c r="T22" s="289"/>
      <c r="U22" s="289">
        <v>21</v>
      </c>
      <c r="V22" s="289">
        <v>15</v>
      </c>
      <c r="W22" s="289">
        <v>6</v>
      </c>
      <c r="X22" s="289">
        <v>104</v>
      </c>
      <c r="Y22" s="289">
        <v>64</v>
      </c>
      <c r="Z22" s="289">
        <v>40</v>
      </c>
      <c r="AA22" s="289">
        <v>43</v>
      </c>
      <c r="AB22" s="289">
        <v>5</v>
      </c>
      <c r="AC22" s="289">
        <v>38</v>
      </c>
      <c r="AD22" s="289">
        <v>32.380000000000003</v>
      </c>
      <c r="AE22" s="289">
        <v>4.0999999999999996</v>
      </c>
      <c r="AF22" s="289">
        <v>28.28</v>
      </c>
      <c r="AG22" s="289">
        <v>0</v>
      </c>
      <c r="AH22" s="285"/>
    </row>
    <row r="23" spans="1:34">
      <c r="A23" s="510"/>
      <c r="B23" s="414" t="s">
        <v>174</v>
      </c>
      <c r="C23" s="414">
        <v>6</v>
      </c>
      <c r="D23" s="285">
        <v>529</v>
      </c>
      <c r="E23" s="285">
        <v>4469</v>
      </c>
      <c r="F23" s="289">
        <v>1181.96</v>
      </c>
      <c r="G23" s="289">
        <v>599.6</v>
      </c>
      <c r="H23" s="289">
        <v>379.85</v>
      </c>
      <c r="I23" s="289">
        <v>202.51</v>
      </c>
      <c r="J23" s="289">
        <v>109.4</v>
      </c>
      <c r="K23" s="289">
        <v>64.599999999999994</v>
      </c>
      <c r="L23" s="289">
        <v>29.99</v>
      </c>
      <c r="M23" s="289">
        <v>14.81</v>
      </c>
      <c r="N23" s="289">
        <v>1072.56</v>
      </c>
      <c r="O23" s="289">
        <v>535</v>
      </c>
      <c r="P23" s="289">
        <v>349.86</v>
      </c>
      <c r="Q23" s="289">
        <v>187.7</v>
      </c>
      <c r="R23" s="289">
        <v>0</v>
      </c>
      <c r="S23" s="289">
        <v>0</v>
      </c>
      <c r="T23" s="289"/>
      <c r="U23" s="289">
        <v>81</v>
      </c>
      <c r="V23" s="289">
        <v>57</v>
      </c>
      <c r="W23" s="289">
        <v>24</v>
      </c>
      <c r="X23" s="289">
        <v>768</v>
      </c>
      <c r="Y23" s="289">
        <v>471</v>
      </c>
      <c r="Z23" s="289">
        <v>297</v>
      </c>
      <c r="AA23" s="289">
        <v>70</v>
      </c>
      <c r="AB23" s="289">
        <v>8</v>
      </c>
      <c r="AC23" s="289">
        <v>62</v>
      </c>
      <c r="AD23" s="289">
        <v>60.45</v>
      </c>
      <c r="AE23" s="289">
        <v>5.59</v>
      </c>
      <c r="AF23" s="289">
        <v>54.86</v>
      </c>
      <c r="AG23" s="289">
        <v>0</v>
      </c>
      <c r="AH23" s="285"/>
    </row>
    <row r="24" spans="1:34">
      <c r="A24" s="510"/>
      <c r="B24" s="414" t="s">
        <v>175</v>
      </c>
      <c r="C24" s="414">
        <v>5</v>
      </c>
      <c r="D24" s="285">
        <v>419</v>
      </c>
      <c r="E24" s="285">
        <v>3714</v>
      </c>
      <c r="F24" s="289">
        <v>978.16</v>
      </c>
      <c r="G24" s="289">
        <v>495</v>
      </c>
      <c r="H24" s="289">
        <v>315.44</v>
      </c>
      <c r="I24" s="289">
        <v>167.72</v>
      </c>
      <c r="J24" s="289">
        <v>86.8</v>
      </c>
      <c r="K24" s="289">
        <v>51</v>
      </c>
      <c r="L24" s="289">
        <v>24.07</v>
      </c>
      <c r="M24" s="289">
        <v>11.73</v>
      </c>
      <c r="N24" s="289">
        <v>891.36</v>
      </c>
      <c r="O24" s="289">
        <v>444</v>
      </c>
      <c r="P24" s="289">
        <v>291.37</v>
      </c>
      <c r="Q24" s="289">
        <v>155.99</v>
      </c>
      <c r="R24" s="289">
        <v>0</v>
      </c>
      <c r="S24" s="289">
        <v>0</v>
      </c>
      <c r="T24" s="289"/>
      <c r="U24" s="289">
        <v>74</v>
      </c>
      <c r="V24" s="289">
        <v>52</v>
      </c>
      <c r="W24" s="289">
        <v>22</v>
      </c>
      <c r="X24" s="289">
        <v>559</v>
      </c>
      <c r="Y24" s="289">
        <v>343</v>
      </c>
      <c r="Z24" s="289">
        <v>216</v>
      </c>
      <c r="AA24" s="289">
        <v>98</v>
      </c>
      <c r="AB24" s="289">
        <v>0</v>
      </c>
      <c r="AC24" s="289">
        <v>98</v>
      </c>
      <c r="AD24" s="289">
        <v>79.44</v>
      </c>
      <c r="AE24" s="289">
        <v>1.07</v>
      </c>
      <c r="AF24" s="289">
        <v>78.37</v>
      </c>
      <c r="AG24" s="289">
        <v>0</v>
      </c>
      <c r="AH24" s="285"/>
    </row>
    <row r="25" spans="1:34">
      <c r="A25" s="510"/>
      <c r="B25" s="414" t="s">
        <v>176</v>
      </c>
      <c r="C25" s="414">
        <v>3</v>
      </c>
      <c r="D25" s="285">
        <v>1906</v>
      </c>
      <c r="E25" s="285">
        <v>2446</v>
      </c>
      <c r="F25" s="289">
        <v>970.04</v>
      </c>
      <c r="G25" s="289">
        <v>684.8</v>
      </c>
      <c r="H25" s="289">
        <v>230.85</v>
      </c>
      <c r="I25" s="289">
        <v>54.39</v>
      </c>
      <c r="J25" s="289">
        <v>383</v>
      </c>
      <c r="K25" s="289">
        <v>294.8</v>
      </c>
      <c r="L25" s="289">
        <v>72.95</v>
      </c>
      <c r="M25" s="289">
        <v>15.25</v>
      </c>
      <c r="N25" s="289">
        <v>587.04</v>
      </c>
      <c r="O25" s="289">
        <v>390</v>
      </c>
      <c r="P25" s="289">
        <v>157.9</v>
      </c>
      <c r="Q25" s="289">
        <v>39.14</v>
      </c>
      <c r="R25" s="289">
        <v>0</v>
      </c>
      <c r="S25" s="289">
        <v>0</v>
      </c>
      <c r="T25" s="289"/>
      <c r="U25" s="289">
        <v>240</v>
      </c>
      <c r="V25" s="289">
        <v>198</v>
      </c>
      <c r="W25" s="289">
        <v>42</v>
      </c>
      <c r="X25" s="289">
        <v>390</v>
      </c>
      <c r="Y25" s="289">
        <v>283</v>
      </c>
      <c r="Z25" s="289">
        <v>107</v>
      </c>
      <c r="AA25" s="289">
        <v>199</v>
      </c>
      <c r="AB25" s="289">
        <v>97</v>
      </c>
      <c r="AC25" s="289">
        <v>102</v>
      </c>
      <c r="AD25" s="289">
        <v>86.65</v>
      </c>
      <c r="AE25" s="289">
        <v>30.75</v>
      </c>
      <c r="AF25" s="289">
        <v>55.9</v>
      </c>
      <c r="AG25" s="289">
        <v>0</v>
      </c>
      <c r="AH25" s="285"/>
    </row>
    <row r="26" spans="1:34">
      <c r="A26" s="510"/>
      <c r="B26" s="414" t="s">
        <v>177</v>
      </c>
      <c r="C26" s="414">
        <v>1</v>
      </c>
      <c r="D26" s="285">
        <v>307</v>
      </c>
      <c r="E26" s="285">
        <v>418</v>
      </c>
      <c r="F26" s="289">
        <v>162.32</v>
      </c>
      <c r="G26" s="289">
        <v>114.6</v>
      </c>
      <c r="H26" s="289">
        <v>38.57</v>
      </c>
      <c r="I26" s="289">
        <v>9.15</v>
      </c>
      <c r="J26" s="289">
        <v>62</v>
      </c>
      <c r="K26" s="289">
        <v>47.6</v>
      </c>
      <c r="L26" s="289">
        <v>11.94</v>
      </c>
      <c r="M26" s="289">
        <v>2.46</v>
      </c>
      <c r="N26" s="289">
        <v>100.32</v>
      </c>
      <c r="O26" s="289">
        <v>67</v>
      </c>
      <c r="P26" s="289">
        <v>26.63</v>
      </c>
      <c r="Q26" s="289">
        <v>6.69</v>
      </c>
      <c r="R26" s="289">
        <v>0</v>
      </c>
      <c r="S26" s="289">
        <v>0</v>
      </c>
      <c r="T26" s="289"/>
      <c r="U26" s="289">
        <v>48</v>
      </c>
      <c r="V26" s="289">
        <v>40</v>
      </c>
      <c r="W26" s="289">
        <v>8</v>
      </c>
      <c r="X26" s="289">
        <v>75</v>
      </c>
      <c r="Y26" s="289">
        <v>54</v>
      </c>
      <c r="Z26" s="289">
        <v>21</v>
      </c>
      <c r="AA26" s="289">
        <v>20</v>
      </c>
      <c r="AB26" s="289">
        <v>8</v>
      </c>
      <c r="AC26" s="289">
        <v>12</v>
      </c>
      <c r="AD26" s="289">
        <v>10.17</v>
      </c>
      <c r="AE26" s="289">
        <v>3.54</v>
      </c>
      <c r="AF26" s="289">
        <v>6.63</v>
      </c>
      <c r="AG26" s="289">
        <v>0</v>
      </c>
      <c r="AH26" s="285"/>
    </row>
    <row r="27" spans="1:34">
      <c r="A27" s="510" t="s">
        <v>178</v>
      </c>
      <c r="B27" s="414" t="s">
        <v>179</v>
      </c>
      <c r="C27" s="414">
        <v>36</v>
      </c>
      <c r="D27" s="285">
        <v>5005</v>
      </c>
      <c r="E27" s="285">
        <v>22898</v>
      </c>
      <c r="F27" s="289">
        <v>6840.28</v>
      </c>
      <c r="G27" s="289">
        <v>3355.88</v>
      </c>
      <c r="H27" s="289">
        <v>1090.07</v>
      </c>
      <c r="I27" s="289">
        <v>2394.33</v>
      </c>
      <c r="J27" s="289">
        <v>1022.6</v>
      </c>
      <c r="K27" s="289">
        <v>601.88</v>
      </c>
      <c r="L27" s="289">
        <v>133.32</v>
      </c>
      <c r="M27" s="289">
        <v>287.39999999999998</v>
      </c>
      <c r="N27" s="289">
        <v>5817.68</v>
      </c>
      <c r="O27" s="289">
        <v>2754</v>
      </c>
      <c r="P27" s="289">
        <v>956.75</v>
      </c>
      <c r="Q27" s="289">
        <v>2106.9299999999998</v>
      </c>
      <c r="R27" s="289">
        <v>0</v>
      </c>
      <c r="S27" s="289">
        <v>0</v>
      </c>
      <c r="T27" s="289"/>
      <c r="U27" s="289">
        <v>610</v>
      </c>
      <c r="V27" s="289">
        <v>517</v>
      </c>
      <c r="W27" s="289">
        <v>93</v>
      </c>
      <c r="X27" s="289">
        <v>3181</v>
      </c>
      <c r="Y27" s="289">
        <v>2327</v>
      </c>
      <c r="Z27" s="289">
        <v>854</v>
      </c>
      <c r="AA27" s="289">
        <v>500</v>
      </c>
      <c r="AB27" s="289">
        <v>90</v>
      </c>
      <c r="AC27" s="289">
        <v>410</v>
      </c>
      <c r="AD27" s="289">
        <v>154.94999999999999</v>
      </c>
      <c r="AE27" s="289">
        <v>40.07</v>
      </c>
      <c r="AF27" s="289">
        <v>114.88</v>
      </c>
      <c r="AG27" s="289">
        <v>0</v>
      </c>
      <c r="AH27" s="285"/>
    </row>
    <row r="28" spans="1:34">
      <c r="A28" s="510"/>
      <c r="B28" s="414" t="s">
        <v>348</v>
      </c>
      <c r="C28" s="414">
        <v>23</v>
      </c>
      <c r="D28" s="285">
        <v>3906</v>
      </c>
      <c r="E28" s="285">
        <v>14154</v>
      </c>
      <c r="F28" s="289">
        <v>4514.12</v>
      </c>
      <c r="G28" s="289">
        <v>2143.08</v>
      </c>
      <c r="H28" s="289">
        <v>255.73</v>
      </c>
      <c r="I28" s="289">
        <v>2115.31</v>
      </c>
      <c r="J28" s="289">
        <v>795</v>
      </c>
      <c r="K28" s="289">
        <v>464.08</v>
      </c>
      <c r="L28" s="289">
        <v>64.650000000000006</v>
      </c>
      <c r="M28" s="289">
        <v>266.27</v>
      </c>
      <c r="N28" s="289">
        <v>3719.12</v>
      </c>
      <c r="O28" s="289">
        <v>1679</v>
      </c>
      <c r="P28" s="289">
        <v>191.08</v>
      </c>
      <c r="Q28" s="289">
        <v>1849.04</v>
      </c>
      <c r="R28" s="289">
        <v>0</v>
      </c>
      <c r="S28" s="289">
        <v>0</v>
      </c>
      <c r="T28" s="289"/>
      <c r="U28" s="289">
        <v>420</v>
      </c>
      <c r="V28" s="289">
        <v>385</v>
      </c>
      <c r="W28" s="289">
        <v>35</v>
      </c>
      <c r="X28" s="289">
        <v>1580</v>
      </c>
      <c r="Y28" s="289">
        <v>1379</v>
      </c>
      <c r="Z28" s="289">
        <v>201</v>
      </c>
      <c r="AA28" s="289">
        <v>370</v>
      </c>
      <c r="AB28" s="289">
        <v>80</v>
      </c>
      <c r="AC28" s="289">
        <v>290</v>
      </c>
      <c r="AD28" s="289">
        <v>28.81</v>
      </c>
      <c r="AE28" s="289">
        <v>28.73</v>
      </c>
      <c r="AF28" s="289">
        <v>8.0000000000001806E-2</v>
      </c>
      <c r="AG28" s="289">
        <v>0</v>
      </c>
      <c r="AH28" s="285"/>
    </row>
    <row r="29" spans="1:34">
      <c r="A29" s="510"/>
      <c r="B29" s="414" t="s">
        <v>180</v>
      </c>
      <c r="C29" s="414">
        <v>23</v>
      </c>
      <c r="D29" s="285">
        <v>2462</v>
      </c>
      <c r="E29" s="285">
        <v>10579</v>
      </c>
      <c r="F29" s="289">
        <v>3367.32</v>
      </c>
      <c r="G29" s="289">
        <v>1550.08</v>
      </c>
      <c r="H29" s="289">
        <v>28.64</v>
      </c>
      <c r="I29" s="289">
        <v>1788.6</v>
      </c>
      <c r="J29" s="289">
        <v>506.2</v>
      </c>
      <c r="K29" s="289">
        <v>298.08</v>
      </c>
      <c r="L29" s="289">
        <v>11.16</v>
      </c>
      <c r="M29" s="289">
        <v>196.96</v>
      </c>
      <c r="N29" s="289">
        <v>2861.12</v>
      </c>
      <c r="O29" s="289">
        <v>1252</v>
      </c>
      <c r="P29" s="289">
        <v>17.48</v>
      </c>
      <c r="Q29" s="289">
        <v>1591.64</v>
      </c>
      <c r="R29" s="289">
        <v>0</v>
      </c>
      <c r="S29" s="289">
        <v>0</v>
      </c>
      <c r="T29" s="289"/>
      <c r="U29" s="289">
        <v>260</v>
      </c>
      <c r="V29" s="289">
        <v>260</v>
      </c>
      <c r="W29" s="289">
        <v>0</v>
      </c>
      <c r="X29" s="289">
        <v>1125</v>
      </c>
      <c r="Y29" s="289">
        <v>1049</v>
      </c>
      <c r="Z29" s="289">
        <v>76</v>
      </c>
      <c r="AA29" s="289">
        <v>235</v>
      </c>
      <c r="AB29" s="289">
        <v>39</v>
      </c>
      <c r="AC29" s="289">
        <v>196</v>
      </c>
      <c r="AD29" s="289">
        <v>-41.28</v>
      </c>
      <c r="AE29" s="289">
        <v>10.24</v>
      </c>
      <c r="AF29" s="289">
        <v>-51.52</v>
      </c>
      <c r="AG29" s="289">
        <v>0</v>
      </c>
      <c r="AH29" s="285"/>
    </row>
    <row r="30" spans="1:34">
      <c r="A30" s="510"/>
      <c r="B30" s="414" t="s">
        <v>181</v>
      </c>
      <c r="C30" s="414">
        <v>0</v>
      </c>
      <c r="D30" s="285">
        <v>1339</v>
      </c>
      <c r="E30" s="285">
        <v>3246</v>
      </c>
      <c r="F30" s="289">
        <v>1046.8399999999999</v>
      </c>
      <c r="G30" s="289">
        <v>542</v>
      </c>
      <c r="H30" s="289">
        <v>206.86</v>
      </c>
      <c r="I30" s="289">
        <v>297.98</v>
      </c>
      <c r="J30" s="289">
        <v>267.8</v>
      </c>
      <c r="K30" s="289">
        <v>154</v>
      </c>
      <c r="L30" s="289">
        <v>49.53</v>
      </c>
      <c r="M30" s="289">
        <v>64.27</v>
      </c>
      <c r="N30" s="289">
        <v>779.04</v>
      </c>
      <c r="O30" s="289">
        <v>388</v>
      </c>
      <c r="P30" s="289">
        <v>157.33000000000001</v>
      </c>
      <c r="Q30" s="289">
        <v>233.71</v>
      </c>
      <c r="R30" s="289">
        <v>0</v>
      </c>
      <c r="S30" s="289">
        <v>0</v>
      </c>
      <c r="T30" s="289"/>
      <c r="U30" s="289">
        <v>150</v>
      </c>
      <c r="V30" s="289">
        <v>117</v>
      </c>
      <c r="W30" s="289">
        <v>33</v>
      </c>
      <c r="X30" s="289">
        <v>415</v>
      </c>
      <c r="Y30" s="289">
        <v>301</v>
      </c>
      <c r="Z30" s="289">
        <v>114</v>
      </c>
      <c r="AA30" s="289">
        <v>121</v>
      </c>
      <c r="AB30" s="289">
        <v>37</v>
      </c>
      <c r="AC30" s="289">
        <v>84</v>
      </c>
      <c r="AD30" s="289">
        <v>62.86</v>
      </c>
      <c r="AE30" s="289">
        <v>16.53</v>
      </c>
      <c r="AF30" s="289">
        <v>46.33</v>
      </c>
      <c r="AG30" s="289">
        <v>0</v>
      </c>
      <c r="AH30" s="285"/>
    </row>
    <row r="31" spans="1:34">
      <c r="A31" s="510"/>
      <c r="B31" s="414" t="s">
        <v>182</v>
      </c>
      <c r="C31" s="414">
        <v>0</v>
      </c>
      <c r="D31" s="285">
        <v>105</v>
      </c>
      <c r="E31" s="285">
        <v>329</v>
      </c>
      <c r="F31" s="289">
        <v>99.96</v>
      </c>
      <c r="G31" s="289">
        <v>51</v>
      </c>
      <c r="H31" s="289">
        <v>20.23</v>
      </c>
      <c r="I31" s="289">
        <v>28.73</v>
      </c>
      <c r="J31" s="289">
        <v>21</v>
      </c>
      <c r="K31" s="289">
        <v>12</v>
      </c>
      <c r="L31" s="289">
        <v>3.96</v>
      </c>
      <c r="M31" s="289">
        <v>5.04</v>
      </c>
      <c r="N31" s="289">
        <v>78.959999999999994</v>
      </c>
      <c r="O31" s="289">
        <v>39</v>
      </c>
      <c r="P31" s="289">
        <v>16.27</v>
      </c>
      <c r="Q31" s="289">
        <v>23.69</v>
      </c>
      <c r="R31" s="289">
        <v>0</v>
      </c>
      <c r="S31" s="289">
        <v>0</v>
      </c>
      <c r="T31" s="289"/>
      <c r="U31" s="289">
        <v>10</v>
      </c>
      <c r="V31" s="289">
        <v>8</v>
      </c>
      <c r="W31" s="289">
        <v>2</v>
      </c>
      <c r="X31" s="289">
        <v>40</v>
      </c>
      <c r="Y31" s="289">
        <v>29</v>
      </c>
      <c r="Z31" s="289">
        <v>11</v>
      </c>
      <c r="AA31" s="289">
        <v>14</v>
      </c>
      <c r="AB31" s="289">
        <v>4</v>
      </c>
      <c r="AC31" s="289">
        <v>10</v>
      </c>
      <c r="AD31" s="289">
        <v>7.23</v>
      </c>
      <c r="AE31" s="289">
        <v>1.96</v>
      </c>
      <c r="AF31" s="289">
        <v>5.27</v>
      </c>
      <c r="AG31" s="289">
        <v>0</v>
      </c>
      <c r="AH31" s="285"/>
    </row>
    <row r="32" spans="1:34">
      <c r="A32" s="510"/>
      <c r="B32" s="414" t="s">
        <v>183</v>
      </c>
      <c r="C32" s="414">
        <v>7</v>
      </c>
      <c r="D32" s="285">
        <v>638</v>
      </c>
      <c r="E32" s="285">
        <v>4834</v>
      </c>
      <c r="F32" s="289">
        <v>1291.96</v>
      </c>
      <c r="G32" s="289">
        <v>655.20000000000005</v>
      </c>
      <c r="H32" s="289">
        <v>478.98</v>
      </c>
      <c r="I32" s="289">
        <v>157.78</v>
      </c>
      <c r="J32" s="289">
        <v>131.80000000000001</v>
      </c>
      <c r="K32" s="289">
        <v>77.2</v>
      </c>
      <c r="L32" s="289">
        <v>41.84</v>
      </c>
      <c r="M32" s="289">
        <v>12.76</v>
      </c>
      <c r="N32" s="289">
        <v>1160.1600000000001</v>
      </c>
      <c r="O32" s="289">
        <v>578</v>
      </c>
      <c r="P32" s="289">
        <v>437.14</v>
      </c>
      <c r="Q32" s="289">
        <v>145.02000000000001</v>
      </c>
      <c r="R32" s="289">
        <v>0</v>
      </c>
      <c r="S32" s="289">
        <v>0</v>
      </c>
      <c r="T32" s="289"/>
      <c r="U32" s="289">
        <v>112</v>
      </c>
      <c r="V32" s="289">
        <v>75</v>
      </c>
      <c r="W32" s="289">
        <v>37</v>
      </c>
      <c r="X32" s="289">
        <v>908</v>
      </c>
      <c r="Y32" s="289">
        <v>525</v>
      </c>
      <c r="Z32" s="289">
        <v>383</v>
      </c>
      <c r="AA32" s="289">
        <v>54</v>
      </c>
      <c r="AB32" s="289">
        <v>2</v>
      </c>
      <c r="AC32" s="289">
        <v>52</v>
      </c>
      <c r="AD32" s="289">
        <v>60.18</v>
      </c>
      <c r="AE32" s="289">
        <v>5.04</v>
      </c>
      <c r="AF32" s="289">
        <v>55.14</v>
      </c>
      <c r="AG32" s="289">
        <v>0</v>
      </c>
      <c r="AH32" s="285"/>
    </row>
    <row r="33" spans="1:34">
      <c r="A33" s="510"/>
      <c r="B33" s="414" t="s">
        <v>184</v>
      </c>
      <c r="C33" s="414">
        <v>4</v>
      </c>
      <c r="D33" s="285">
        <v>355</v>
      </c>
      <c r="E33" s="285">
        <v>3171</v>
      </c>
      <c r="F33" s="289">
        <v>834.44</v>
      </c>
      <c r="G33" s="289">
        <v>422.4</v>
      </c>
      <c r="H33" s="289">
        <v>309.81</v>
      </c>
      <c r="I33" s="289">
        <v>102.23</v>
      </c>
      <c r="J33" s="289">
        <v>73.400000000000006</v>
      </c>
      <c r="K33" s="289">
        <v>43.4</v>
      </c>
      <c r="L33" s="289">
        <v>22.9</v>
      </c>
      <c r="M33" s="289">
        <v>7.1</v>
      </c>
      <c r="N33" s="289">
        <v>761.04</v>
      </c>
      <c r="O33" s="289">
        <v>379</v>
      </c>
      <c r="P33" s="289">
        <v>286.91000000000003</v>
      </c>
      <c r="Q33" s="289">
        <v>95.13</v>
      </c>
      <c r="R33" s="289">
        <v>0</v>
      </c>
      <c r="S33" s="289">
        <v>0</v>
      </c>
      <c r="T33" s="289"/>
      <c r="U33" s="289">
        <v>52</v>
      </c>
      <c r="V33" s="289">
        <v>35</v>
      </c>
      <c r="W33" s="289">
        <v>17</v>
      </c>
      <c r="X33" s="289">
        <v>567</v>
      </c>
      <c r="Y33" s="289">
        <v>328</v>
      </c>
      <c r="Z33" s="289">
        <v>239</v>
      </c>
      <c r="AA33" s="289">
        <v>58</v>
      </c>
      <c r="AB33" s="289">
        <v>8</v>
      </c>
      <c r="AC33" s="289">
        <v>50</v>
      </c>
      <c r="AD33" s="289">
        <v>55.21</v>
      </c>
      <c r="AE33" s="289">
        <v>6.3</v>
      </c>
      <c r="AF33" s="289">
        <v>48.91</v>
      </c>
      <c r="AG33" s="289">
        <v>0</v>
      </c>
      <c r="AH33" s="285"/>
    </row>
    <row r="34" spans="1:34" ht="27">
      <c r="A34" s="510"/>
      <c r="B34" s="414" t="s">
        <v>185</v>
      </c>
      <c r="C34" s="414">
        <v>2</v>
      </c>
      <c r="D34" s="285">
        <v>106</v>
      </c>
      <c r="E34" s="285">
        <v>739</v>
      </c>
      <c r="F34" s="289">
        <v>199.76</v>
      </c>
      <c r="G34" s="289">
        <v>135.19999999999999</v>
      </c>
      <c r="H34" s="289">
        <v>45.55</v>
      </c>
      <c r="I34" s="289">
        <v>19.010000000000002</v>
      </c>
      <c r="J34" s="289">
        <v>22.4</v>
      </c>
      <c r="K34" s="289">
        <v>17.2</v>
      </c>
      <c r="L34" s="289">
        <v>3.93</v>
      </c>
      <c r="M34" s="289">
        <v>1.27</v>
      </c>
      <c r="N34" s="289">
        <v>177.36</v>
      </c>
      <c r="O34" s="289">
        <v>118</v>
      </c>
      <c r="P34" s="289">
        <v>41.62</v>
      </c>
      <c r="Q34" s="289">
        <v>17.739999999999998</v>
      </c>
      <c r="R34" s="289">
        <v>0</v>
      </c>
      <c r="S34" s="289">
        <v>0</v>
      </c>
      <c r="T34" s="289"/>
      <c r="U34" s="289">
        <v>26</v>
      </c>
      <c r="V34" s="289">
        <v>22</v>
      </c>
      <c r="W34" s="289">
        <v>4</v>
      </c>
      <c r="X34" s="289">
        <v>126</v>
      </c>
      <c r="Y34" s="289">
        <v>95</v>
      </c>
      <c r="Z34" s="289">
        <v>31</v>
      </c>
      <c r="AA34" s="289">
        <v>18</v>
      </c>
      <c r="AB34" s="289">
        <v>0</v>
      </c>
      <c r="AC34" s="289">
        <v>18</v>
      </c>
      <c r="AD34" s="289">
        <v>10.75</v>
      </c>
      <c r="AE34" s="289">
        <v>0</v>
      </c>
      <c r="AF34" s="289">
        <v>10.75</v>
      </c>
      <c r="AG34" s="289">
        <v>0</v>
      </c>
      <c r="AH34" s="285" t="s">
        <v>428</v>
      </c>
    </row>
    <row r="35" spans="1:34">
      <c r="A35" s="510" t="s">
        <v>186</v>
      </c>
      <c r="B35" s="414" t="s">
        <v>187</v>
      </c>
      <c r="C35" s="414">
        <v>97</v>
      </c>
      <c r="D35" s="285">
        <v>11732</v>
      </c>
      <c r="E35" s="285">
        <v>76608</v>
      </c>
      <c r="F35" s="289">
        <v>22060.44</v>
      </c>
      <c r="G35" s="289">
        <v>11107.39</v>
      </c>
      <c r="H35" s="289">
        <v>4670.32</v>
      </c>
      <c r="I35" s="289">
        <v>6282.73</v>
      </c>
      <c r="J35" s="289">
        <v>2404.6</v>
      </c>
      <c r="K35" s="289">
        <v>1487.39</v>
      </c>
      <c r="L35" s="289">
        <v>430.06</v>
      </c>
      <c r="M35" s="289">
        <v>487.15</v>
      </c>
      <c r="N35" s="289">
        <v>19655.84</v>
      </c>
      <c r="O35" s="289">
        <v>9620</v>
      </c>
      <c r="P35" s="289">
        <v>4240.26</v>
      </c>
      <c r="Q35" s="289">
        <v>5795.58</v>
      </c>
      <c r="R35" s="289">
        <v>0</v>
      </c>
      <c r="S35" s="289">
        <v>0</v>
      </c>
      <c r="T35" s="289"/>
      <c r="U35" s="289">
        <v>1676</v>
      </c>
      <c r="V35" s="289">
        <v>1342</v>
      </c>
      <c r="W35" s="289">
        <v>334</v>
      </c>
      <c r="X35" s="289">
        <v>12004</v>
      </c>
      <c r="Y35" s="289">
        <v>8447</v>
      </c>
      <c r="Z35" s="289">
        <v>3557</v>
      </c>
      <c r="AA35" s="289">
        <v>1286</v>
      </c>
      <c r="AB35" s="289">
        <v>145</v>
      </c>
      <c r="AC35" s="289">
        <v>1141</v>
      </c>
      <c r="AD35" s="289">
        <v>811.71</v>
      </c>
      <c r="AE35" s="289">
        <v>96.45</v>
      </c>
      <c r="AF35" s="289">
        <v>715.26</v>
      </c>
      <c r="AG35" s="289">
        <v>0</v>
      </c>
      <c r="AH35" s="285"/>
    </row>
    <row r="36" spans="1:34">
      <c r="A36" s="510"/>
      <c r="B36" s="414" t="s">
        <v>349</v>
      </c>
      <c r="C36" s="414">
        <v>48</v>
      </c>
      <c r="D36" s="285">
        <v>6626</v>
      </c>
      <c r="E36" s="285">
        <v>39096</v>
      </c>
      <c r="F36" s="289">
        <v>11712.32</v>
      </c>
      <c r="G36" s="289">
        <v>5425.37</v>
      </c>
      <c r="H36" s="289">
        <v>1212.24</v>
      </c>
      <c r="I36" s="289">
        <v>5074.71</v>
      </c>
      <c r="J36" s="289">
        <v>1354</v>
      </c>
      <c r="K36" s="289">
        <v>792.37</v>
      </c>
      <c r="L36" s="289">
        <v>159.46</v>
      </c>
      <c r="M36" s="289">
        <v>402.17</v>
      </c>
      <c r="N36" s="289">
        <v>10358.32</v>
      </c>
      <c r="O36" s="289">
        <v>4633</v>
      </c>
      <c r="P36" s="289">
        <v>1052.78</v>
      </c>
      <c r="Q36" s="289">
        <v>4672.54</v>
      </c>
      <c r="R36" s="289">
        <v>0</v>
      </c>
      <c r="S36" s="289">
        <v>0</v>
      </c>
      <c r="T36" s="289"/>
      <c r="U36" s="289">
        <v>875</v>
      </c>
      <c r="V36" s="289">
        <v>752</v>
      </c>
      <c r="W36" s="289">
        <v>123</v>
      </c>
      <c r="X36" s="289">
        <v>5282</v>
      </c>
      <c r="Y36" s="289">
        <v>4344</v>
      </c>
      <c r="Z36" s="289">
        <v>938</v>
      </c>
      <c r="AA36" s="289">
        <v>321</v>
      </c>
      <c r="AB36" s="289">
        <v>40</v>
      </c>
      <c r="AC36" s="289">
        <v>281</v>
      </c>
      <c r="AD36" s="289">
        <v>159.61000000000001</v>
      </c>
      <c r="AE36" s="289">
        <v>36.83</v>
      </c>
      <c r="AF36" s="289">
        <v>122.78</v>
      </c>
      <c r="AG36" s="289">
        <v>0</v>
      </c>
      <c r="AH36" s="285"/>
    </row>
    <row r="37" spans="1:34">
      <c r="A37" s="510"/>
      <c r="B37" s="414" t="s">
        <v>188</v>
      </c>
      <c r="C37" s="414">
        <v>48</v>
      </c>
      <c r="D37" s="285">
        <v>2629</v>
      </c>
      <c r="E37" s="285">
        <v>18382</v>
      </c>
      <c r="F37" s="289">
        <v>5941.56</v>
      </c>
      <c r="G37" s="289">
        <v>2488.37</v>
      </c>
      <c r="H37" s="289">
        <v>61.750000000000099</v>
      </c>
      <c r="I37" s="289">
        <v>3391.44</v>
      </c>
      <c r="J37" s="289">
        <v>554.6</v>
      </c>
      <c r="K37" s="289">
        <v>332.37</v>
      </c>
      <c r="L37" s="289">
        <v>11.91</v>
      </c>
      <c r="M37" s="289">
        <v>210.32</v>
      </c>
      <c r="N37" s="289">
        <v>5386.96</v>
      </c>
      <c r="O37" s="289">
        <v>2156</v>
      </c>
      <c r="P37" s="289">
        <v>49.84</v>
      </c>
      <c r="Q37" s="289">
        <v>3181.12</v>
      </c>
      <c r="R37" s="289"/>
      <c r="S37" s="289">
        <v>0</v>
      </c>
      <c r="T37" s="289"/>
      <c r="U37" s="289">
        <v>308</v>
      </c>
      <c r="V37" s="289">
        <v>308</v>
      </c>
      <c r="W37" s="289">
        <v>0</v>
      </c>
      <c r="X37" s="289">
        <v>1895</v>
      </c>
      <c r="Y37" s="289">
        <v>1895</v>
      </c>
      <c r="Z37" s="289">
        <v>0</v>
      </c>
      <c r="AA37" s="289">
        <v>278</v>
      </c>
      <c r="AB37" s="289">
        <v>24</v>
      </c>
      <c r="AC37" s="289">
        <v>254</v>
      </c>
      <c r="AD37" s="289">
        <v>69.12</v>
      </c>
      <c r="AE37" s="289">
        <v>12.28</v>
      </c>
      <c r="AF37" s="289">
        <v>56.84</v>
      </c>
      <c r="AG37" s="289">
        <v>0</v>
      </c>
      <c r="AH37" s="285"/>
    </row>
    <row r="38" spans="1:34">
      <c r="A38" s="510"/>
      <c r="B38" s="414" t="s">
        <v>189</v>
      </c>
      <c r="C38" s="414">
        <v>0</v>
      </c>
      <c r="D38" s="285">
        <v>48</v>
      </c>
      <c r="E38" s="285">
        <v>430</v>
      </c>
      <c r="F38" s="289">
        <v>112.8</v>
      </c>
      <c r="G38" s="289">
        <v>57</v>
      </c>
      <c r="H38" s="289">
        <v>22.54</v>
      </c>
      <c r="I38" s="289">
        <v>33.26</v>
      </c>
      <c r="J38" s="289">
        <v>9.6</v>
      </c>
      <c r="K38" s="289">
        <v>6</v>
      </c>
      <c r="L38" s="289">
        <v>1.3</v>
      </c>
      <c r="M38" s="289">
        <v>2.2999999999999998</v>
      </c>
      <c r="N38" s="289">
        <v>103.2</v>
      </c>
      <c r="O38" s="289">
        <v>51</v>
      </c>
      <c r="P38" s="289">
        <v>21.24</v>
      </c>
      <c r="Q38" s="289">
        <v>30.96</v>
      </c>
      <c r="R38" s="289"/>
      <c r="S38" s="289">
        <v>0</v>
      </c>
      <c r="T38" s="289"/>
      <c r="U38" s="289">
        <v>9</v>
      </c>
      <c r="V38" s="289">
        <v>7</v>
      </c>
      <c r="W38" s="289">
        <v>2</v>
      </c>
      <c r="X38" s="289">
        <v>63</v>
      </c>
      <c r="Y38" s="289">
        <v>46</v>
      </c>
      <c r="Z38" s="289">
        <v>17</v>
      </c>
      <c r="AA38" s="289">
        <v>4</v>
      </c>
      <c r="AB38" s="289">
        <v>-1</v>
      </c>
      <c r="AC38" s="289">
        <v>5</v>
      </c>
      <c r="AD38" s="289">
        <v>3.54</v>
      </c>
      <c r="AE38" s="289">
        <v>-0.7</v>
      </c>
      <c r="AF38" s="289">
        <v>4.24</v>
      </c>
      <c r="AG38" s="289">
        <v>0</v>
      </c>
      <c r="AH38" s="285"/>
    </row>
    <row r="39" spans="1:34">
      <c r="A39" s="510"/>
      <c r="B39" s="414" t="s">
        <v>191</v>
      </c>
      <c r="C39" s="414">
        <v>0</v>
      </c>
      <c r="D39" s="285">
        <v>870</v>
      </c>
      <c r="E39" s="285">
        <v>5693</v>
      </c>
      <c r="F39" s="289">
        <v>1540.32</v>
      </c>
      <c r="G39" s="289">
        <v>781</v>
      </c>
      <c r="H39" s="289">
        <v>307.66000000000003</v>
      </c>
      <c r="I39" s="289">
        <v>451.66</v>
      </c>
      <c r="J39" s="289">
        <v>174</v>
      </c>
      <c r="K39" s="289">
        <v>100</v>
      </c>
      <c r="L39" s="289">
        <v>32.24</v>
      </c>
      <c r="M39" s="289">
        <v>41.76</v>
      </c>
      <c r="N39" s="289">
        <v>1366.32</v>
      </c>
      <c r="O39" s="289">
        <v>681</v>
      </c>
      <c r="P39" s="289">
        <v>275.42</v>
      </c>
      <c r="Q39" s="289">
        <v>409.9</v>
      </c>
      <c r="R39" s="289"/>
      <c r="S39" s="289">
        <v>0</v>
      </c>
      <c r="T39" s="289"/>
      <c r="U39" s="289">
        <v>116</v>
      </c>
      <c r="V39" s="289">
        <v>91</v>
      </c>
      <c r="W39" s="289">
        <v>25</v>
      </c>
      <c r="X39" s="289">
        <v>885</v>
      </c>
      <c r="Y39" s="289">
        <v>639</v>
      </c>
      <c r="Z39" s="289">
        <v>246</v>
      </c>
      <c r="AA39" s="289">
        <v>50</v>
      </c>
      <c r="AB39" s="289">
        <v>9</v>
      </c>
      <c r="AC39" s="289">
        <v>41</v>
      </c>
      <c r="AD39" s="289">
        <v>37.659999999999997</v>
      </c>
      <c r="AE39" s="289">
        <v>7.24</v>
      </c>
      <c r="AF39" s="289">
        <v>30.42</v>
      </c>
      <c r="AG39" s="289">
        <v>0</v>
      </c>
      <c r="AH39" s="285"/>
    </row>
    <row r="40" spans="1:34">
      <c r="A40" s="510"/>
      <c r="B40" s="414" t="s">
        <v>192</v>
      </c>
      <c r="C40" s="414">
        <v>0</v>
      </c>
      <c r="D40" s="285">
        <v>541</v>
      </c>
      <c r="E40" s="285">
        <v>1375</v>
      </c>
      <c r="F40" s="289">
        <v>438.2</v>
      </c>
      <c r="G40" s="289">
        <v>226</v>
      </c>
      <c r="H40" s="289">
        <v>87.23</v>
      </c>
      <c r="I40" s="289">
        <v>124.97</v>
      </c>
      <c r="J40" s="289">
        <v>108.2</v>
      </c>
      <c r="K40" s="289">
        <v>62</v>
      </c>
      <c r="L40" s="289">
        <v>20.23</v>
      </c>
      <c r="M40" s="289">
        <v>25.97</v>
      </c>
      <c r="N40" s="289">
        <v>330</v>
      </c>
      <c r="O40" s="289">
        <v>164</v>
      </c>
      <c r="P40" s="289">
        <v>67</v>
      </c>
      <c r="Q40" s="289">
        <v>99</v>
      </c>
      <c r="R40" s="289"/>
      <c r="S40" s="289">
        <v>0</v>
      </c>
      <c r="T40" s="289"/>
      <c r="U40" s="289">
        <v>92</v>
      </c>
      <c r="V40" s="289">
        <v>72</v>
      </c>
      <c r="W40" s="289">
        <v>20</v>
      </c>
      <c r="X40" s="289">
        <v>329</v>
      </c>
      <c r="Y40" s="289">
        <v>238</v>
      </c>
      <c r="Z40" s="289">
        <v>91</v>
      </c>
      <c r="AA40" s="289">
        <v>-82</v>
      </c>
      <c r="AB40" s="289">
        <v>-10</v>
      </c>
      <c r="AC40" s="289">
        <v>-72</v>
      </c>
      <c r="AD40" s="289">
        <v>-25.77</v>
      </c>
      <c r="AE40" s="289">
        <v>0.23</v>
      </c>
      <c r="AF40" s="289">
        <v>-26</v>
      </c>
      <c r="AG40" s="289">
        <v>0</v>
      </c>
      <c r="AH40" s="285"/>
    </row>
    <row r="41" spans="1:34" ht="14.1" customHeight="1">
      <c r="A41" s="510"/>
      <c r="B41" s="414" t="s">
        <v>190</v>
      </c>
      <c r="C41" s="414">
        <v>0</v>
      </c>
      <c r="D41" s="285">
        <v>1000</v>
      </c>
      <c r="E41" s="285">
        <v>5328</v>
      </c>
      <c r="F41" s="289">
        <v>1478.72</v>
      </c>
      <c r="G41" s="289">
        <v>752</v>
      </c>
      <c r="H41" s="289">
        <v>295.10000000000002</v>
      </c>
      <c r="I41" s="289">
        <v>431.62</v>
      </c>
      <c r="J41" s="289">
        <v>200</v>
      </c>
      <c r="K41" s="289">
        <v>115</v>
      </c>
      <c r="L41" s="289">
        <v>37</v>
      </c>
      <c r="M41" s="289">
        <v>48</v>
      </c>
      <c r="N41" s="289">
        <v>1278.72</v>
      </c>
      <c r="O41" s="289">
        <v>637</v>
      </c>
      <c r="P41" s="289">
        <v>258.10000000000002</v>
      </c>
      <c r="Q41" s="289">
        <v>383.62</v>
      </c>
      <c r="R41" s="289"/>
      <c r="S41" s="289">
        <v>0</v>
      </c>
      <c r="T41" s="289"/>
      <c r="U41" s="289">
        <v>147</v>
      </c>
      <c r="V41" s="289">
        <v>115</v>
      </c>
      <c r="W41" s="289">
        <v>32</v>
      </c>
      <c r="X41" s="289">
        <v>794</v>
      </c>
      <c r="Y41" s="289">
        <v>574</v>
      </c>
      <c r="Z41" s="289">
        <v>220</v>
      </c>
      <c r="AA41" s="289">
        <v>61</v>
      </c>
      <c r="AB41" s="289">
        <v>0</v>
      </c>
      <c r="AC41" s="289">
        <v>61</v>
      </c>
      <c r="AD41" s="289">
        <v>45.1</v>
      </c>
      <c r="AE41" s="289">
        <v>5</v>
      </c>
      <c r="AF41" s="289">
        <v>40.1</v>
      </c>
      <c r="AG41" s="289">
        <v>0</v>
      </c>
      <c r="AH41" s="285"/>
    </row>
    <row r="42" spans="1:34" ht="17.100000000000001" customHeight="1">
      <c r="A42" s="510"/>
      <c r="B42" s="414" t="s">
        <v>193</v>
      </c>
      <c r="C42" s="414">
        <v>0</v>
      </c>
      <c r="D42" s="285">
        <v>1538</v>
      </c>
      <c r="E42" s="285">
        <v>7888</v>
      </c>
      <c r="F42" s="289">
        <v>2200.7199999999998</v>
      </c>
      <c r="G42" s="289">
        <v>1121</v>
      </c>
      <c r="H42" s="289">
        <v>437.96</v>
      </c>
      <c r="I42" s="289">
        <v>641.76</v>
      </c>
      <c r="J42" s="289">
        <v>307.60000000000002</v>
      </c>
      <c r="K42" s="289">
        <v>177</v>
      </c>
      <c r="L42" s="289">
        <v>56.78</v>
      </c>
      <c r="M42" s="289">
        <v>73.819999999999993</v>
      </c>
      <c r="N42" s="289">
        <v>1893.12</v>
      </c>
      <c r="O42" s="289">
        <v>944</v>
      </c>
      <c r="P42" s="289">
        <v>381.18</v>
      </c>
      <c r="Q42" s="289">
        <v>567.94000000000005</v>
      </c>
      <c r="R42" s="289"/>
      <c r="S42" s="289">
        <v>0</v>
      </c>
      <c r="T42" s="289"/>
      <c r="U42" s="289">
        <v>203</v>
      </c>
      <c r="V42" s="289">
        <v>159</v>
      </c>
      <c r="W42" s="289">
        <v>44</v>
      </c>
      <c r="X42" s="289">
        <v>1316</v>
      </c>
      <c r="Y42" s="289">
        <v>952</v>
      </c>
      <c r="Z42" s="289">
        <v>364</v>
      </c>
      <c r="AA42" s="289">
        <v>10</v>
      </c>
      <c r="AB42" s="289">
        <v>18</v>
      </c>
      <c r="AC42" s="289">
        <v>-8</v>
      </c>
      <c r="AD42" s="289">
        <v>29.96</v>
      </c>
      <c r="AE42" s="289">
        <v>12.78</v>
      </c>
      <c r="AF42" s="289">
        <v>17.18</v>
      </c>
      <c r="AG42" s="289">
        <v>0</v>
      </c>
      <c r="AH42" s="285"/>
    </row>
    <row r="43" spans="1:34">
      <c r="A43" s="510"/>
      <c r="B43" s="414" t="s">
        <v>194</v>
      </c>
      <c r="C43" s="414">
        <v>11</v>
      </c>
      <c r="D43" s="285">
        <v>999</v>
      </c>
      <c r="E43" s="285">
        <v>7558</v>
      </c>
      <c r="F43" s="289">
        <v>2139.92</v>
      </c>
      <c r="G43" s="289">
        <v>1020.82</v>
      </c>
      <c r="H43" s="289">
        <v>842.48</v>
      </c>
      <c r="I43" s="289">
        <v>276.62</v>
      </c>
      <c r="J43" s="289">
        <v>206.4</v>
      </c>
      <c r="K43" s="289">
        <v>121.82</v>
      </c>
      <c r="L43" s="289">
        <v>64.599999999999994</v>
      </c>
      <c r="M43" s="289">
        <v>19.98</v>
      </c>
      <c r="N43" s="289">
        <v>1933.52</v>
      </c>
      <c r="O43" s="289">
        <v>899</v>
      </c>
      <c r="P43" s="289">
        <v>777.88</v>
      </c>
      <c r="Q43" s="289">
        <v>256.64</v>
      </c>
      <c r="R43" s="289"/>
      <c r="S43" s="289">
        <v>0</v>
      </c>
      <c r="T43" s="289"/>
      <c r="U43" s="289">
        <v>138</v>
      </c>
      <c r="V43" s="289">
        <v>90</v>
      </c>
      <c r="W43" s="289">
        <v>48</v>
      </c>
      <c r="X43" s="289">
        <v>1198</v>
      </c>
      <c r="Y43" s="289">
        <v>616</v>
      </c>
      <c r="Z43" s="289">
        <v>582</v>
      </c>
      <c r="AA43" s="289">
        <v>307</v>
      </c>
      <c r="AB43" s="289">
        <v>32</v>
      </c>
      <c r="AC43" s="289">
        <v>275</v>
      </c>
      <c r="AD43" s="289">
        <v>220.3</v>
      </c>
      <c r="AE43" s="289">
        <v>16.420000000000002</v>
      </c>
      <c r="AF43" s="289">
        <v>203.88</v>
      </c>
      <c r="AG43" s="289">
        <v>0</v>
      </c>
      <c r="AH43" s="285"/>
    </row>
    <row r="44" spans="1:34">
      <c r="A44" s="510"/>
      <c r="B44" s="414" t="s">
        <v>195</v>
      </c>
      <c r="C44" s="414">
        <v>8</v>
      </c>
      <c r="D44" s="285">
        <v>934</v>
      </c>
      <c r="E44" s="285">
        <v>7832</v>
      </c>
      <c r="F44" s="289">
        <v>2246.3200000000002</v>
      </c>
      <c r="G44" s="289">
        <v>1041.2</v>
      </c>
      <c r="H44" s="289">
        <v>907.72</v>
      </c>
      <c r="I44" s="289">
        <v>297.39999999999998</v>
      </c>
      <c r="J44" s="289">
        <v>191.6</v>
      </c>
      <c r="K44" s="289">
        <v>112.2</v>
      </c>
      <c r="L44" s="289">
        <v>60.72</v>
      </c>
      <c r="M44" s="289">
        <v>18.68</v>
      </c>
      <c r="N44" s="289">
        <v>2054.7199999999998</v>
      </c>
      <c r="O44" s="289">
        <v>929</v>
      </c>
      <c r="P44" s="289">
        <v>847</v>
      </c>
      <c r="Q44" s="289">
        <v>278.72000000000003</v>
      </c>
      <c r="R44" s="289"/>
      <c r="S44" s="289">
        <v>0</v>
      </c>
      <c r="T44" s="289"/>
      <c r="U44" s="289">
        <v>164</v>
      </c>
      <c r="V44" s="289">
        <v>108</v>
      </c>
      <c r="W44" s="289">
        <v>56</v>
      </c>
      <c r="X44" s="289">
        <v>1551</v>
      </c>
      <c r="Y44" s="289">
        <v>785</v>
      </c>
      <c r="Z44" s="289">
        <v>766</v>
      </c>
      <c r="AA44" s="289">
        <v>145</v>
      </c>
      <c r="AB44" s="289">
        <v>4</v>
      </c>
      <c r="AC44" s="289">
        <v>141</v>
      </c>
      <c r="AD44" s="289">
        <v>88.92</v>
      </c>
      <c r="AE44" s="289">
        <v>4.92</v>
      </c>
      <c r="AF44" s="289">
        <v>84</v>
      </c>
      <c r="AG44" s="289">
        <v>0</v>
      </c>
      <c r="AH44" s="285"/>
    </row>
    <row r="45" spans="1:34">
      <c r="A45" s="510"/>
      <c r="B45" s="414" t="s">
        <v>196</v>
      </c>
      <c r="C45" s="414">
        <v>5</v>
      </c>
      <c r="D45" s="285">
        <v>393</v>
      </c>
      <c r="E45" s="285">
        <v>3745</v>
      </c>
      <c r="F45" s="289">
        <v>980.4</v>
      </c>
      <c r="G45" s="289">
        <v>660</v>
      </c>
      <c r="H45" s="289">
        <v>225.8</v>
      </c>
      <c r="I45" s="289">
        <v>94.599999999999895</v>
      </c>
      <c r="J45" s="289">
        <v>81.599999999999994</v>
      </c>
      <c r="K45" s="289">
        <v>63</v>
      </c>
      <c r="L45" s="289">
        <v>13.88</v>
      </c>
      <c r="M45" s="289">
        <v>4.71999999999999</v>
      </c>
      <c r="N45" s="289">
        <v>898.8</v>
      </c>
      <c r="O45" s="289">
        <v>597</v>
      </c>
      <c r="P45" s="289">
        <v>211.92</v>
      </c>
      <c r="Q45" s="289">
        <v>89.879999999999896</v>
      </c>
      <c r="R45" s="289"/>
      <c r="S45" s="289">
        <v>0</v>
      </c>
      <c r="T45" s="289"/>
      <c r="U45" s="289">
        <v>67</v>
      </c>
      <c r="V45" s="289">
        <v>57</v>
      </c>
      <c r="W45" s="289">
        <v>10</v>
      </c>
      <c r="X45" s="289">
        <v>734</v>
      </c>
      <c r="Y45" s="289">
        <v>550</v>
      </c>
      <c r="Z45" s="289">
        <v>184</v>
      </c>
      <c r="AA45" s="289">
        <v>52</v>
      </c>
      <c r="AB45" s="289">
        <v>6</v>
      </c>
      <c r="AC45" s="289">
        <v>46</v>
      </c>
      <c r="AD45" s="289">
        <v>32.799999999999997</v>
      </c>
      <c r="AE45" s="289">
        <v>3.88</v>
      </c>
      <c r="AF45" s="289">
        <v>28.92</v>
      </c>
      <c r="AG45" s="289">
        <v>0</v>
      </c>
      <c r="AH45" s="285"/>
    </row>
    <row r="46" spans="1:34">
      <c r="A46" s="510"/>
      <c r="B46" s="414" t="s">
        <v>197</v>
      </c>
      <c r="C46" s="414">
        <v>4</v>
      </c>
      <c r="D46" s="285">
        <v>305</v>
      </c>
      <c r="E46" s="285">
        <v>3040</v>
      </c>
      <c r="F46" s="289">
        <v>793</v>
      </c>
      <c r="G46" s="289">
        <v>401.4</v>
      </c>
      <c r="H46" s="289">
        <v>274.83999999999997</v>
      </c>
      <c r="I46" s="289">
        <v>116.76</v>
      </c>
      <c r="J46" s="289">
        <v>63.4</v>
      </c>
      <c r="K46" s="289">
        <v>37.4</v>
      </c>
      <c r="L46" s="289">
        <v>18.68</v>
      </c>
      <c r="M46" s="289">
        <v>7.32</v>
      </c>
      <c r="N46" s="289">
        <v>729.6</v>
      </c>
      <c r="O46" s="289">
        <v>364</v>
      </c>
      <c r="P46" s="289">
        <v>256.16000000000003</v>
      </c>
      <c r="Q46" s="289">
        <v>109.44</v>
      </c>
      <c r="R46" s="289"/>
      <c r="S46" s="289">
        <v>0</v>
      </c>
      <c r="T46" s="289"/>
      <c r="U46" s="289">
        <v>50</v>
      </c>
      <c r="V46" s="289">
        <v>34</v>
      </c>
      <c r="W46" s="289">
        <v>16</v>
      </c>
      <c r="X46" s="289">
        <v>523</v>
      </c>
      <c r="Y46" s="289">
        <v>312</v>
      </c>
      <c r="Z46" s="289">
        <v>211</v>
      </c>
      <c r="AA46" s="289">
        <v>54</v>
      </c>
      <c r="AB46" s="289">
        <v>3</v>
      </c>
      <c r="AC46" s="289">
        <v>51</v>
      </c>
      <c r="AD46" s="289">
        <v>49.24</v>
      </c>
      <c r="AE46" s="289">
        <v>3.08</v>
      </c>
      <c r="AF46" s="289">
        <v>46.16</v>
      </c>
      <c r="AG46" s="289">
        <v>0</v>
      </c>
      <c r="AH46" s="285"/>
    </row>
    <row r="47" spans="1:34">
      <c r="A47" s="510"/>
      <c r="B47" s="414" t="s">
        <v>198</v>
      </c>
      <c r="C47" s="414">
        <v>8</v>
      </c>
      <c r="D47" s="285">
        <v>834</v>
      </c>
      <c r="E47" s="285">
        <v>6241</v>
      </c>
      <c r="F47" s="289">
        <v>1669.44</v>
      </c>
      <c r="G47" s="289">
        <v>847.8</v>
      </c>
      <c r="H47" s="289">
        <v>576.94000000000005</v>
      </c>
      <c r="I47" s="289">
        <v>244.7</v>
      </c>
      <c r="J47" s="289">
        <v>171.6</v>
      </c>
      <c r="K47" s="289">
        <v>100.8</v>
      </c>
      <c r="L47" s="289">
        <v>50.78</v>
      </c>
      <c r="M47" s="289">
        <v>20.02</v>
      </c>
      <c r="N47" s="289">
        <v>1497.84</v>
      </c>
      <c r="O47" s="289">
        <v>747</v>
      </c>
      <c r="P47" s="289">
        <v>526.16</v>
      </c>
      <c r="Q47" s="289">
        <v>224.68</v>
      </c>
      <c r="R47" s="289"/>
      <c r="S47" s="289">
        <v>0</v>
      </c>
      <c r="T47" s="289"/>
      <c r="U47" s="289">
        <v>116</v>
      </c>
      <c r="V47" s="289">
        <v>80</v>
      </c>
      <c r="W47" s="289">
        <v>36</v>
      </c>
      <c r="X47" s="289">
        <v>1046</v>
      </c>
      <c r="Y47" s="289">
        <v>623</v>
      </c>
      <c r="Z47" s="289">
        <v>423</v>
      </c>
      <c r="AA47" s="289">
        <v>141</v>
      </c>
      <c r="AB47" s="289">
        <v>21</v>
      </c>
      <c r="AC47" s="289">
        <v>120</v>
      </c>
      <c r="AD47" s="289">
        <v>121.74</v>
      </c>
      <c r="AE47" s="289">
        <v>14.58</v>
      </c>
      <c r="AF47" s="289">
        <v>107.16</v>
      </c>
      <c r="AG47" s="289">
        <v>0</v>
      </c>
      <c r="AH47" s="285"/>
    </row>
    <row r="48" spans="1:34">
      <c r="A48" s="510"/>
      <c r="B48" s="414" t="s">
        <v>199</v>
      </c>
      <c r="C48" s="414">
        <v>7</v>
      </c>
      <c r="D48" s="285">
        <v>1074</v>
      </c>
      <c r="E48" s="285">
        <v>4559</v>
      </c>
      <c r="F48" s="289">
        <v>1313.16</v>
      </c>
      <c r="G48" s="289">
        <v>896.2</v>
      </c>
      <c r="H48" s="289">
        <v>335.43</v>
      </c>
      <c r="I48" s="289">
        <v>81.530000000000101</v>
      </c>
      <c r="J48" s="289">
        <v>219</v>
      </c>
      <c r="K48" s="289">
        <v>169.2</v>
      </c>
      <c r="L48" s="289">
        <v>41.21</v>
      </c>
      <c r="M48" s="289">
        <v>8.5900000000000105</v>
      </c>
      <c r="N48" s="289">
        <v>1094.1600000000001</v>
      </c>
      <c r="O48" s="289">
        <v>727</v>
      </c>
      <c r="P48" s="289">
        <v>294.22000000000003</v>
      </c>
      <c r="Q48" s="289">
        <v>72.940000000000097</v>
      </c>
      <c r="R48" s="289"/>
      <c r="S48" s="289">
        <v>0</v>
      </c>
      <c r="T48" s="289"/>
      <c r="U48" s="289">
        <v>188</v>
      </c>
      <c r="V48" s="289">
        <v>156</v>
      </c>
      <c r="W48" s="289">
        <v>32</v>
      </c>
      <c r="X48" s="289">
        <v>964</v>
      </c>
      <c r="Y48" s="289">
        <v>697</v>
      </c>
      <c r="Z48" s="289">
        <v>267</v>
      </c>
      <c r="AA48" s="289">
        <v>42</v>
      </c>
      <c r="AB48" s="289">
        <v>13</v>
      </c>
      <c r="AC48" s="289">
        <v>29</v>
      </c>
      <c r="AD48" s="289">
        <v>37.630000000000003</v>
      </c>
      <c r="AE48" s="289">
        <v>9.41</v>
      </c>
      <c r="AF48" s="289">
        <v>28.22</v>
      </c>
      <c r="AG48" s="289">
        <v>0</v>
      </c>
      <c r="AH48" s="285"/>
    </row>
    <row r="49" spans="1:34">
      <c r="A49" s="510"/>
      <c r="B49" s="414" t="s">
        <v>200</v>
      </c>
      <c r="C49" s="414">
        <v>6</v>
      </c>
      <c r="D49" s="285">
        <v>567</v>
      </c>
      <c r="E49" s="285">
        <v>4537</v>
      </c>
      <c r="F49" s="289">
        <v>1205.8800000000001</v>
      </c>
      <c r="G49" s="289">
        <v>814.6</v>
      </c>
      <c r="H49" s="289">
        <v>294.87</v>
      </c>
      <c r="I49" s="289">
        <v>96.410000000000096</v>
      </c>
      <c r="J49" s="289">
        <v>117</v>
      </c>
      <c r="K49" s="289">
        <v>90.6</v>
      </c>
      <c r="L49" s="289">
        <v>20.73</v>
      </c>
      <c r="M49" s="289">
        <v>5.6700000000000097</v>
      </c>
      <c r="N49" s="289">
        <v>1088.8800000000001</v>
      </c>
      <c r="O49" s="289">
        <v>724</v>
      </c>
      <c r="P49" s="289">
        <v>274.14</v>
      </c>
      <c r="Q49" s="289">
        <v>90.740000000000094</v>
      </c>
      <c r="R49" s="289"/>
      <c r="S49" s="289">
        <v>0</v>
      </c>
      <c r="T49" s="289"/>
      <c r="U49" s="289">
        <v>78</v>
      </c>
      <c r="V49" s="289">
        <v>65</v>
      </c>
      <c r="W49" s="289">
        <v>13</v>
      </c>
      <c r="X49" s="289">
        <v>706</v>
      </c>
      <c r="Y49" s="289">
        <v>520</v>
      </c>
      <c r="Z49" s="289">
        <v>186</v>
      </c>
      <c r="AA49" s="289">
        <v>224</v>
      </c>
      <c r="AB49" s="289">
        <v>26</v>
      </c>
      <c r="AC49" s="289">
        <v>198</v>
      </c>
      <c r="AD49" s="289">
        <v>101.47</v>
      </c>
      <c r="AE49" s="289">
        <v>7.33</v>
      </c>
      <c r="AF49" s="289">
        <v>94.14</v>
      </c>
      <c r="AG49" s="289">
        <v>0</v>
      </c>
      <c r="AH49" s="285"/>
    </row>
    <row r="50" spans="1:34">
      <c r="A50" s="510" t="s">
        <v>201</v>
      </c>
      <c r="B50" s="414" t="s">
        <v>202</v>
      </c>
      <c r="C50" s="414">
        <v>107</v>
      </c>
      <c r="D50" s="285">
        <v>49120</v>
      </c>
      <c r="E50" s="285">
        <v>86902</v>
      </c>
      <c r="F50" s="289">
        <v>31424.76</v>
      </c>
      <c r="G50" s="289">
        <v>17698.98</v>
      </c>
      <c r="H50" s="289">
        <v>6124.41</v>
      </c>
      <c r="I50" s="289">
        <v>7601.37</v>
      </c>
      <c r="J50" s="289">
        <v>9888.2000000000007</v>
      </c>
      <c r="K50" s="289">
        <v>6349.98</v>
      </c>
      <c r="L50" s="289">
        <v>1767.02</v>
      </c>
      <c r="M50" s="289">
        <v>1771.2</v>
      </c>
      <c r="N50" s="289">
        <v>21536.560000000001</v>
      </c>
      <c r="O50" s="289">
        <v>11349</v>
      </c>
      <c r="P50" s="289">
        <v>4357.3900000000003</v>
      </c>
      <c r="Q50" s="289">
        <v>5830.17</v>
      </c>
      <c r="R50" s="289">
        <v>-96.74</v>
      </c>
      <c r="S50" s="289">
        <v>0</v>
      </c>
      <c r="T50" s="289">
        <v>-96.74</v>
      </c>
      <c r="U50" s="289">
        <v>7360</v>
      </c>
      <c r="V50" s="289">
        <v>5954</v>
      </c>
      <c r="W50" s="289">
        <v>1406</v>
      </c>
      <c r="X50" s="289">
        <v>13682.22</v>
      </c>
      <c r="Y50" s="289">
        <v>9867</v>
      </c>
      <c r="Z50" s="289">
        <v>3815.22</v>
      </c>
      <c r="AA50" s="289">
        <v>1892</v>
      </c>
      <c r="AB50" s="289">
        <v>411</v>
      </c>
      <c r="AC50" s="289">
        <v>1481</v>
      </c>
      <c r="AD50" s="289">
        <v>985.91</v>
      </c>
      <c r="AE50" s="289">
        <v>343.14</v>
      </c>
      <c r="AF50" s="289">
        <v>642.77</v>
      </c>
      <c r="AG50" s="289">
        <v>0</v>
      </c>
      <c r="AH50" s="285"/>
    </row>
    <row r="51" spans="1:34">
      <c r="A51" s="510"/>
      <c r="B51" s="414" t="s">
        <v>350</v>
      </c>
      <c r="C51" s="414">
        <v>42</v>
      </c>
      <c r="D51" s="285">
        <v>17362</v>
      </c>
      <c r="E51" s="285">
        <v>34507</v>
      </c>
      <c r="F51" s="289">
        <v>12347.04</v>
      </c>
      <c r="G51" s="289">
        <v>6129.27</v>
      </c>
      <c r="H51" s="289">
        <v>120.21</v>
      </c>
      <c r="I51" s="289">
        <v>6097.56</v>
      </c>
      <c r="J51" s="289">
        <v>3497.6</v>
      </c>
      <c r="K51" s="289">
        <v>2026.27</v>
      </c>
      <c r="L51" s="289">
        <v>82.369999999999905</v>
      </c>
      <c r="M51" s="289">
        <v>1388.96</v>
      </c>
      <c r="N51" s="289">
        <v>8849.44</v>
      </c>
      <c r="O51" s="289">
        <v>4103</v>
      </c>
      <c r="P51" s="289">
        <v>37.839999999999698</v>
      </c>
      <c r="Q51" s="289">
        <v>4708.6000000000004</v>
      </c>
      <c r="R51" s="289">
        <v>0</v>
      </c>
      <c r="S51" s="289">
        <v>0</v>
      </c>
      <c r="T51" s="289"/>
      <c r="U51" s="289">
        <v>1924</v>
      </c>
      <c r="V51" s="289">
        <v>1924</v>
      </c>
      <c r="W51" s="289">
        <v>0</v>
      </c>
      <c r="X51" s="289">
        <v>3651</v>
      </c>
      <c r="Y51" s="289">
        <v>3651</v>
      </c>
      <c r="Z51" s="289">
        <v>0</v>
      </c>
      <c r="AA51" s="289">
        <v>541</v>
      </c>
      <c r="AB51" s="289">
        <v>102</v>
      </c>
      <c r="AC51" s="289">
        <v>439</v>
      </c>
      <c r="AD51" s="289">
        <v>133.47999999999999</v>
      </c>
      <c r="AE51" s="289">
        <v>82.64</v>
      </c>
      <c r="AF51" s="289">
        <v>50.84</v>
      </c>
      <c r="AG51" s="289">
        <v>0</v>
      </c>
      <c r="AH51" s="285"/>
    </row>
    <row r="52" spans="1:34">
      <c r="A52" s="510"/>
      <c r="B52" s="414" t="s">
        <v>203</v>
      </c>
      <c r="C52" s="414">
        <v>42</v>
      </c>
      <c r="D52" s="285">
        <v>17362</v>
      </c>
      <c r="E52" s="285">
        <v>34507</v>
      </c>
      <c r="F52" s="289">
        <v>12347.04</v>
      </c>
      <c r="G52" s="289">
        <v>6129.27</v>
      </c>
      <c r="H52" s="289">
        <v>120.21</v>
      </c>
      <c r="I52" s="289">
        <v>6097.56</v>
      </c>
      <c r="J52" s="289">
        <v>3497.6</v>
      </c>
      <c r="K52" s="289">
        <v>2026.27</v>
      </c>
      <c r="L52" s="289">
        <v>82.369999999999905</v>
      </c>
      <c r="M52" s="289">
        <v>1388.96</v>
      </c>
      <c r="N52" s="289">
        <v>8849.44</v>
      </c>
      <c r="O52" s="289">
        <v>4103</v>
      </c>
      <c r="P52" s="289">
        <v>37.839999999999698</v>
      </c>
      <c r="Q52" s="289">
        <v>4708.6000000000004</v>
      </c>
      <c r="R52" s="289">
        <v>0</v>
      </c>
      <c r="S52" s="289">
        <v>0</v>
      </c>
      <c r="T52" s="289"/>
      <c r="U52" s="289">
        <v>1924</v>
      </c>
      <c r="V52" s="289">
        <v>1924</v>
      </c>
      <c r="W52" s="289">
        <v>0</v>
      </c>
      <c r="X52" s="289">
        <v>3651</v>
      </c>
      <c r="Y52" s="289">
        <v>3651</v>
      </c>
      <c r="Z52" s="289">
        <v>0</v>
      </c>
      <c r="AA52" s="289">
        <v>541</v>
      </c>
      <c r="AB52" s="289">
        <v>102</v>
      </c>
      <c r="AC52" s="289">
        <v>439</v>
      </c>
      <c r="AD52" s="289">
        <v>133.47999999999999</v>
      </c>
      <c r="AE52" s="289">
        <v>82.64</v>
      </c>
      <c r="AF52" s="289">
        <v>50.84</v>
      </c>
      <c r="AG52" s="289">
        <v>0</v>
      </c>
      <c r="AH52" s="285"/>
    </row>
    <row r="53" spans="1:34" ht="67.5">
      <c r="A53" s="510"/>
      <c r="B53" s="414" t="s">
        <v>207</v>
      </c>
      <c r="C53" s="414">
        <v>9</v>
      </c>
      <c r="D53" s="285">
        <v>1173</v>
      </c>
      <c r="E53" s="285">
        <v>6528</v>
      </c>
      <c r="F53" s="289">
        <v>1806.72</v>
      </c>
      <c r="G53" s="289">
        <v>921.4</v>
      </c>
      <c r="H53" s="289">
        <v>666.02</v>
      </c>
      <c r="I53" s="289">
        <v>219.3</v>
      </c>
      <c r="J53" s="289">
        <v>240</v>
      </c>
      <c r="K53" s="289">
        <v>140.4</v>
      </c>
      <c r="L53" s="289">
        <v>76.14</v>
      </c>
      <c r="M53" s="289">
        <v>23.46</v>
      </c>
      <c r="N53" s="289">
        <v>1566.72</v>
      </c>
      <c r="O53" s="289">
        <v>781</v>
      </c>
      <c r="P53" s="289">
        <v>589.88</v>
      </c>
      <c r="Q53" s="289">
        <v>195.84</v>
      </c>
      <c r="R53" s="289">
        <v>-96.74</v>
      </c>
      <c r="S53" s="289">
        <v>0</v>
      </c>
      <c r="T53" s="289">
        <v>-96.74</v>
      </c>
      <c r="U53" s="289">
        <v>188</v>
      </c>
      <c r="V53" s="289">
        <v>126</v>
      </c>
      <c r="W53" s="289">
        <v>62</v>
      </c>
      <c r="X53" s="289">
        <v>1209</v>
      </c>
      <c r="Y53" s="289">
        <v>700</v>
      </c>
      <c r="Z53" s="289">
        <v>509</v>
      </c>
      <c r="AA53" s="289">
        <v>187</v>
      </c>
      <c r="AB53" s="289">
        <v>14</v>
      </c>
      <c r="AC53" s="289">
        <v>173</v>
      </c>
      <c r="AD53" s="289">
        <v>100.16</v>
      </c>
      <c r="AE53" s="289">
        <v>14.54</v>
      </c>
      <c r="AF53" s="289">
        <v>85.62</v>
      </c>
      <c r="AG53" s="289">
        <v>0</v>
      </c>
      <c r="AH53" s="285" t="s">
        <v>433</v>
      </c>
    </row>
    <row r="54" spans="1:34">
      <c r="A54" s="510"/>
      <c r="B54" s="414" t="s">
        <v>208</v>
      </c>
      <c r="C54" s="414">
        <v>6</v>
      </c>
      <c r="D54" s="285">
        <v>2638</v>
      </c>
      <c r="E54" s="285">
        <v>4002</v>
      </c>
      <c r="F54" s="289">
        <v>1491.68</v>
      </c>
      <c r="G54" s="289">
        <v>1046.5999999999999</v>
      </c>
      <c r="H54" s="289">
        <v>359.95</v>
      </c>
      <c r="I54" s="289">
        <v>85.13</v>
      </c>
      <c r="J54" s="289">
        <v>531.20000000000005</v>
      </c>
      <c r="K54" s="289">
        <v>408.6</v>
      </c>
      <c r="L54" s="289">
        <v>101.5</v>
      </c>
      <c r="M54" s="289">
        <v>21.1</v>
      </c>
      <c r="N54" s="289">
        <v>960.48</v>
      </c>
      <c r="O54" s="289">
        <v>638</v>
      </c>
      <c r="P54" s="289">
        <v>258.45</v>
      </c>
      <c r="Q54" s="289">
        <v>64.03</v>
      </c>
      <c r="R54" s="289">
        <v>0</v>
      </c>
      <c r="S54" s="289">
        <v>0</v>
      </c>
      <c r="T54" s="289"/>
      <c r="U54" s="289">
        <v>457</v>
      </c>
      <c r="V54" s="289">
        <v>378</v>
      </c>
      <c r="W54" s="289">
        <v>79</v>
      </c>
      <c r="X54" s="289">
        <v>688</v>
      </c>
      <c r="Y54" s="289">
        <v>497</v>
      </c>
      <c r="Z54" s="289">
        <v>191</v>
      </c>
      <c r="AA54" s="289">
        <v>167</v>
      </c>
      <c r="AB54" s="289">
        <v>31</v>
      </c>
      <c r="AC54" s="289">
        <v>136</v>
      </c>
      <c r="AD54" s="289">
        <v>94.55</v>
      </c>
      <c r="AE54" s="289">
        <v>22.1</v>
      </c>
      <c r="AF54" s="289">
        <v>72.45</v>
      </c>
      <c r="AG54" s="289">
        <v>0</v>
      </c>
      <c r="AH54" s="285"/>
    </row>
    <row r="55" spans="1:34">
      <c r="A55" s="510"/>
      <c r="B55" s="414" t="s">
        <v>209</v>
      </c>
      <c r="C55" s="414">
        <v>12</v>
      </c>
      <c r="D55" s="285">
        <v>6370</v>
      </c>
      <c r="E55" s="285">
        <v>9675</v>
      </c>
      <c r="F55" s="289">
        <v>3603.2</v>
      </c>
      <c r="G55" s="289">
        <v>2528.1999999999998</v>
      </c>
      <c r="H55" s="289">
        <v>869.24</v>
      </c>
      <c r="I55" s="289">
        <v>205.76</v>
      </c>
      <c r="J55" s="289">
        <v>1281.2</v>
      </c>
      <c r="K55" s="289">
        <v>985.2</v>
      </c>
      <c r="L55" s="289">
        <v>245.04</v>
      </c>
      <c r="M55" s="289">
        <v>50.96</v>
      </c>
      <c r="N55" s="289">
        <v>2322</v>
      </c>
      <c r="O55" s="289">
        <v>1543</v>
      </c>
      <c r="P55" s="289">
        <v>624.20000000000005</v>
      </c>
      <c r="Q55" s="289">
        <v>154.80000000000001</v>
      </c>
      <c r="R55" s="289">
        <v>0</v>
      </c>
      <c r="S55" s="289">
        <v>0</v>
      </c>
      <c r="T55" s="289"/>
      <c r="U55" s="289">
        <v>1153</v>
      </c>
      <c r="V55" s="289">
        <v>953</v>
      </c>
      <c r="W55" s="289">
        <v>200</v>
      </c>
      <c r="X55" s="289">
        <v>1800</v>
      </c>
      <c r="Y55" s="289">
        <v>1302</v>
      </c>
      <c r="Z55" s="289">
        <v>498</v>
      </c>
      <c r="AA55" s="289">
        <v>266</v>
      </c>
      <c r="AB55" s="289">
        <v>32</v>
      </c>
      <c r="AC55" s="289">
        <v>234</v>
      </c>
      <c r="AD55" s="289">
        <v>178.44</v>
      </c>
      <c r="AE55" s="289">
        <v>45.24</v>
      </c>
      <c r="AF55" s="289">
        <v>133.19999999999999</v>
      </c>
      <c r="AG55" s="289">
        <v>0</v>
      </c>
      <c r="AH55" s="285"/>
    </row>
    <row r="56" spans="1:34">
      <c r="A56" s="510"/>
      <c r="B56" s="414" t="s">
        <v>210</v>
      </c>
      <c r="C56" s="414">
        <v>15</v>
      </c>
      <c r="D56" s="285">
        <v>7320</v>
      </c>
      <c r="E56" s="285">
        <v>11070</v>
      </c>
      <c r="F56" s="289">
        <v>4242.12</v>
      </c>
      <c r="G56" s="289">
        <v>2171.71</v>
      </c>
      <c r="H56" s="289">
        <v>1665.15</v>
      </c>
      <c r="I56" s="289">
        <v>405.26</v>
      </c>
      <c r="J56" s="289">
        <v>1473</v>
      </c>
      <c r="K56" s="289">
        <v>852.71</v>
      </c>
      <c r="L56" s="289">
        <v>503.17</v>
      </c>
      <c r="M56" s="289">
        <v>117.12</v>
      </c>
      <c r="N56" s="289">
        <v>2769.12</v>
      </c>
      <c r="O56" s="289">
        <v>1319</v>
      </c>
      <c r="P56" s="289">
        <v>1161.98</v>
      </c>
      <c r="Q56" s="289">
        <v>288.14</v>
      </c>
      <c r="R56" s="289">
        <v>0</v>
      </c>
      <c r="S56" s="289">
        <v>0</v>
      </c>
      <c r="T56" s="289"/>
      <c r="U56" s="289">
        <v>1262</v>
      </c>
      <c r="V56" s="289">
        <v>811</v>
      </c>
      <c r="W56" s="289">
        <v>451</v>
      </c>
      <c r="X56" s="289">
        <v>2194</v>
      </c>
      <c r="Y56" s="289">
        <v>1160</v>
      </c>
      <c r="Z56" s="289">
        <v>1034</v>
      </c>
      <c r="AA56" s="289">
        <v>196</v>
      </c>
      <c r="AB56" s="289">
        <v>42</v>
      </c>
      <c r="AC56" s="289">
        <v>154</v>
      </c>
      <c r="AD56" s="289">
        <v>184.86</v>
      </c>
      <c r="AE56" s="289">
        <v>51.88</v>
      </c>
      <c r="AF56" s="289">
        <v>132.97999999999999</v>
      </c>
      <c r="AG56" s="289">
        <v>0</v>
      </c>
      <c r="AH56" s="285"/>
    </row>
    <row r="57" spans="1:34">
      <c r="A57" s="510"/>
      <c r="B57" s="414" t="s">
        <v>211</v>
      </c>
      <c r="C57" s="414">
        <v>12</v>
      </c>
      <c r="D57" s="285">
        <v>6942</v>
      </c>
      <c r="E57" s="285">
        <v>10104</v>
      </c>
      <c r="F57" s="289">
        <v>3820.56</v>
      </c>
      <c r="G57" s="289">
        <v>2015.2</v>
      </c>
      <c r="H57" s="289">
        <v>1451.79</v>
      </c>
      <c r="I57" s="289">
        <v>353.57</v>
      </c>
      <c r="J57" s="289">
        <v>1395.6</v>
      </c>
      <c r="K57" s="289">
        <v>806.2</v>
      </c>
      <c r="L57" s="289">
        <v>478.33</v>
      </c>
      <c r="M57" s="289">
        <v>111.07</v>
      </c>
      <c r="N57" s="289">
        <v>2424.96</v>
      </c>
      <c r="O57" s="289">
        <v>1209</v>
      </c>
      <c r="P57" s="289">
        <v>973.46</v>
      </c>
      <c r="Q57" s="289">
        <v>242.5</v>
      </c>
      <c r="R57" s="289">
        <v>0</v>
      </c>
      <c r="S57" s="289">
        <v>0</v>
      </c>
      <c r="T57" s="289"/>
      <c r="U57" s="289">
        <v>1128</v>
      </c>
      <c r="V57" s="289">
        <v>731</v>
      </c>
      <c r="W57" s="289">
        <v>397</v>
      </c>
      <c r="X57" s="289">
        <v>1940</v>
      </c>
      <c r="Y57" s="289">
        <v>1091</v>
      </c>
      <c r="Z57" s="289">
        <v>849</v>
      </c>
      <c r="AA57" s="289">
        <v>188</v>
      </c>
      <c r="AB57" s="289">
        <v>75</v>
      </c>
      <c r="AC57" s="289">
        <v>113</v>
      </c>
      <c r="AD57" s="289">
        <v>210.99</v>
      </c>
      <c r="AE57" s="289">
        <v>81.53</v>
      </c>
      <c r="AF57" s="289">
        <v>129.46</v>
      </c>
      <c r="AG57" s="289">
        <v>0</v>
      </c>
      <c r="AH57" s="285"/>
    </row>
    <row r="58" spans="1:34">
      <c r="A58" s="510"/>
      <c r="B58" s="414" t="s">
        <v>212</v>
      </c>
      <c r="C58" s="414">
        <v>5</v>
      </c>
      <c r="D58" s="285">
        <v>3216</v>
      </c>
      <c r="E58" s="285">
        <v>4383</v>
      </c>
      <c r="F58" s="289">
        <v>1698.12</v>
      </c>
      <c r="G58" s="289">
        <v>1196</v>
      </c>
      <c r="H58" s="289">
        <v>406.26</v>
      </c>
      <c r="I58" s="289">
        <v>95.860000000000198</v>
      </c>
      <c r="J58" s="289">
        <v>646.20000000000005</v>
      </c>
      <c r="K58" s="289">
        <v>497</v>
      </c>
      <c r="L58" s="289">
        <v>123.47</v>
      </c>
      <c r="M58" s="289">
        <v>25.7300000000001</v>
      </c>
      <c r="N58" s="289">
        <v>1051.92</v>
      </c>
      <c r="O58" s="289">
        <v>699</v>
      </c>
      <c r="P58" s="289">
        <v>282.79000000000002</v>
      </c>
      <c r="Q58" s="289">
        <v>70.130000000000095</v>
      </c>
      <c r="R58" s="289">
        <v>0</v>
      </c>
      <c r="S58" s="289">
        <v>0</v>
      </c>
      <c r="T58" s="289"/>
      <c r="U58" s="289">
        <v>478</v>
      </c>
      <c r="V58" s="289">
        <v>395</v>
      </c>
      <c r="W58" s="289">
        <v>83</v>
      </c>
      <c r="X58" s="289">
        <v>773</v>
      </c>
      <c r="Y58" s="289">
        <v>559</v>
      </c>
      <c r="Z58" s="289">
        <v>214</v>
      </c>
      <c r="AA58" s="289">
        <v>236</v>
      </c>
      <c r="AB58" s="289">
        <v>102</v>
      </c>
      <c r="AC58" s="289">
        <v>134</v>
      </c>
      <c r="AD58" s="289">
        <v>115.26</v>
      </c>
      <c r="AE58" s="289">
        <v>40.47</v>
      </c>
      <c r="AF58" s="289">
        <v>74.790000000000006</v>
      </c>
      <c r="AG58" s="289">
        <v>0</v>
      </c>
      <c r="AH58" s="285"/>
    </row>
    <row r="59" spans="1:34" ht="27">
      <c r="A59" s="510"/>
      <c r="B59" s="414" t="s">
        <v>213</v>
      </c>
      <c r="C59" s="414">
        <v>4</v>
      </c>
      <c r="D59" s="285">
        <v>2526</v>
      </c>
      <c r="E59" s="285">
        <v>4334</v>
      </c>
      <c r="F59" s="289">
        <v>1547.76</v>
      </c>
      <c r="G59" s="289">
        <v>1081.4000000000001</v>
      </c>
      <c r="H59" s="289">
        <v>376.81</v>
      </c>
      <c r="I59" s="289">
        <v>89.55</v>
      </c>
      <c r="J59" s="289">
        <v>507.6</v>
      </c>
      <c r="K59" s="289">
        <v>390.4</v>
      </c>
      <c r="L59" s="289">
        <v>96.99</v>
      </c>
      <c r="M59" s="289">
        <v>20.21</v>
      </c>
      <c r="N59" s="289">
        <v>1040.1600000000001</v>
      </c>
      <c r="O59" s="289">
        <v>691</v>
      </c>
      <c r="P59" s="289">
        <v>279.82</v>
      </c>
      <c r="Q59" s="289">
        <v>69.34</v>
      </c>
      <c r="R59" s="289">
        <v>0</v>
      </c>
      <c r="S59" s="289">
        <v>0</v>
      </c>
      <c r="T59" s="289"/>
      <c r="U59" s="289">
        <v>499</v>
      </c>
      <c r="V59" s="289">
        <v>412</v>
      </c>
      <c r="W59" s="289">
        <v>87</v>
      </c>
      <c r="X59" s="289">
        <v>809</v>
      </c>
      <c r="Y59" s="289">
        <v>585</v>
      </c>
      <c r="Z59" s="289">
        <v>224</v>
      </c>
      <c r="AA59" s="289">
        <v>82</v>
      </c>
      <c r="AB59" s="289">
        <v>0</v>
      </c>
      <c r="AC59" s="289">
        <v>82</v>
      </c>
      <c r="AD59" s="289">
        <v>68.209999999999994</v>
      </c>
      <c r="AE59" s="289">
        <v>0</v>
      </c>
      <c r="AF59" s="289">
        <v>68.209999999999994</v>
      </c>
      <c r="AG59" s="289">
        <v>0</v>
      </c>
      <c r="AH59" s="285" t="s">
        <v>428</v>
      </c>
    </row>
    <row r="60" spans="1:34">
      <c r="A60" s="510"/>
      <c r="B60" s="414" t="s">
        <v>214</v>
      </c>
      <c r="C60" s="414">
        <v>1</v>
      </c>
      <c r="D60" s="285">
        <v>532</v>
      </c>
      <c r="E60" s="285">
        <v>766</v>
      </c>
      <c r="F60" s="289">
        <v>290.83999999999997</v>
      </c>
      <c r="G60" s="289">
        <v>204.6</v>
      </c>
      <c r="H60" s="289">
        <v>69.72</v>
      </c>
      <c r="I60" s="289">
        <v>16.52</v>
      </c>
      <c r="J60" s="289">
        <v>107</v>
      </c>
      <c r="K60" s="289">
        <v>82.6</v>
      </c>
      <c r="L60" s="289">
        <v>20.14</v>
      </c>
      <c r="M60" s="289">
        <v>4.26</v>
      </c>
      <c r="N60" s="289">
        <v>183.84</v>
      </c>
      <c r="O60" s="289">
        <v>122</v>
      </c>
      <c r="P60" s="289">
        <v>49.58</v>
      </c>
      <c r="Q60" s="289">
        <v>12.26</v>
      </c>
      <c r="R60" s="289">
        <v>0</v>
      </c>
      <c r="S60" s="289">
        <v>0</v>
      </c>
      <c r="T60" s="289"/>
      <c r="U60" s="289">
        <v>85</v>
      </c>
      <c r="V60" s="289">
        <v>70</v>
      </c>
      <c r="W60" s="289">
        <v>15</v>
      </c>
      <c r="X60" s="289">
        <v>145</v>
      </c>
      <c r="Y60" s="289">
        <v>105</v>
      </c>
      <c r="Z60" s="289">
        <v>40</v>
      </c>
      <c r="AA60" s="289">
        <v>29</v>
      </c>
      <c r="AB60" s="289">
        <v>13</v>
      </c>
      <c r="AC60" s="289">
        <v>16</v>
      </c>
      <c r="AD60" s="289">
        <v>15.32</v>
      </c>
      <c r="AE60" s="289">
        <v>4.74</v>
      </c>
      <c r="AF60" s="289">
        <v>10.58</v>
      </c>
      <c r="AG60" s="289">
        <v>0</v>
      </c>
      <c r="AH60" s="285"/>
    </row>
    <row r="61" spans="1:34" ht="27">
      <c r="A61" s="510"/>
      <c r="B61" s="414" t="s">
        <v>215</v>
      </c>
      <c r="C61" s="414">
        <v>1</v>
      </c>
      <c r="D61" s="285">
        <v>1041</v>
      </c>
      <c r="E61" s="285">
        <v>1533</v>
      </c>
      <c r="F61" s="289">
        <v>576.72</v>
      </c>
      <c r="G61" s="289">
        <v>404.6</v>
      </c>
      <c r="H61" s="289">
        <v>139.26</v>
      </c>
      <c r="I61" s="289">
        <v>32.86</v>
      </c>
      <c r="J61" s="289">
        <v>208.8</v>
      </c>
      <c r="K61" s="289">
        <v>160.6</v>
      </c>
      <c r="L61" s="289">
        <v>39.869999999999997</v>
      </c>
      <c r="M61" s="289">
        <v>8.3299999999999805</v>
      </c>
      <c r="N61" s="289">
        <v>367.92</v>
      </c>
      <c r="O61" s="289">
        <v>244</v>
      </c>
      <c r="P61" s="289">
        <v>99.39</v>
      </c>
      <c r="Q61" s="289">
        <v>24.53</v>
      </c>
      <c r="R61" s="289">
        <v>0</v>
      </c>
      <c r="S61" s="289">
        <v>0</v>
      </c>
      <c r="T61" s="289"/>
      <c r="U61" s="289">
        <v>186</v>
      </c>
      <c r="V61" s="289">
        <v>154</v>
      </c>
      <c r="W61" s="289">
        <v>32</v>
      </c>
      <c r="X61" s="289">
        <v>473.22</v>
      </c>
      <c r="Y61" s="289">
        <v>217</v>
      </c>
      <c r="Z61" s="289">
        <v>256.22000000000003</v>
      </c>
      <c r="AA61" s="289">
        <v>0</v>
      </c>
      <c r="AB61" s="289">
        <v>0</v>
      </c>
      <c r="AC61" s="289">
        <v>0</v>
      </c>
      <c r="AD61" s="289">
        <v>-115.36</v>
      </c>
      <c r="AE61" s="289">
        <v>0</v>
      </c>
      <c r="AF61" s="289">
        <v>-115.36</v>
      </c>
      <c r="AG61" s="289">
        <v>0</v>
      </c>
      <c r="AH61" s="285" t="s">
        <v>428</v>
      </c>
    </row>
    <row r="62" spans="1:34">
      <c r="A62" s="510" t="s">
        <v>216</v>
      </c>
      <c r="B62" s="414" t="s">
        <v>217</v>
      </c>
      <c r="C62" s="414">
        <v>58</v>
      </c>
      <c r="D62" s="285">
        <v>7045</v>
      </c>
      <c r="E62" s="285">
        <v>41682</v>
      </c>
      <c r="F62" s="289">
        <v>11730.92</v>
      </c>
      <c r="G62" s="289">
        <v>6088.09</v>
      </c>
      <c r="H62" s="289">
        <v>2414.13</v>
      </c>
      <c r="I62" s="289">
        <v>3228.7</v>
      </c>
      <c r="J62" s="289">
        <v>1443.8</v>
      </c>
      <c r="K62" s="289">
        <v>903.09</v>
      </c>
      <c r="L62" s="289">
        <v>281.83999999999997</v>
      </c>
      <c r="M62" s="289">
        <v>258.87</v>
      </c>
      <c r="N62" s="289">
        <v>10287.120000000001</v>
      </c>
      <c r="O62" s="289">
        <v>5185</v>
      </c>
      <c r="P62" s="289">
        <v>2132.29</v>
      </c>
      <c r="Q62" s="289">
        <v>2969.83</v>
      </c>
      <c r="R62" s="289">
        <v>0</v>
      </c>
      <c r="S62" s="289">
        <v>0</v>
      </c>
      <c r="T62" s="289"/>
      <c r="U62" s="289">
        <v>1069</v>
      </c>
      <c r="V62" s="289">
        <v>830</v>
      </c>
      <c r="W62" s="289">
        <v>239</v>
      </c>
      <c r="X62" s="289">
        <v>6412</v>
      </c>
      <c r="Y62" s="289">
        <v>4613</v>
      </c>
      <c r="Z62" s="289">
        <v>1799</v>
      </c>
      <c r="AA62" s="289">
        <v>631</v>
      </c>
      <c r="AB62" s="289">
        <v>124</v>
      </c>
      <c r="AC62" s="289">
        <v>507</v>
      </c>
      <c r="AD62" s="289">
        <v>390.22</v>
      </c>
      <c r="AE62" s="289">
        <v>65.83</v>
      </c>
      <c r="AF62" s="289">
        <v>324.39</v>
      </c>
      <c r="AG62" s="289">
        <v>0</v>
      </c>
      <c r="AH62" s="285"/>
    </row>
    <row r="63" spans="1:34">
      <c r="A63" s="510"/>
      <c r="B63" s="414" t="s">
        <v>351</v>
      </c>
      <c r="C63" s="414">
        <v>22</v>
      </c>
      <c r="D63" s="285">
        <v>2152</v>
      </c>
      <c r="E63" s="285">
        <v>16175</v>
      </c>
      <c r="F63" s="289">
        <v>4609.04</v>
      </c>
      <c r="G63" s="289">
        <v>2183.4899999999998</v>
      </c>
      <c r="H63" s="289">
        <v>102.75</v>
      </c>
      <c r="I63" s="289">
        <v>2322.8000000000002</v>
      </c>
      <c r="J63" s="289">
        <v>443.6</v>
      </c>
      <c r="K63" s="289">
        <v>261.49</v>
      </c>
      <c r="L63" s="289">
        <v>16.829999999999998</v>
      </c>
      <c r="M63" s="289">
        <v>165.28</v>
      </c>
      <c r="N63" s="289">
        <v>4165.4399999999996</v>
      </c>
      <c r="O63" s="289">
        <v>1922</v>
      </c>
      <c r="P63" s="289">
        <v>85.92</v>
      </c>
      <c r="Q63" s="289">
        <v>2157.52</v>
      </c>
      <c r="R63" s="289">
        <v>0</v>
      </c>
      <c r="S63" s="289">
        <v>0</v>
      </c>
      <c r="T63" s="289"/>
      <c r="U63" s="289">
        <v>249</v>
      </c>
      <c r="V63" s="289">
        <v>240</v>
      </c>
      <c r="W63" s="289">
        <v>9</v>
      </c>
      <c r="X63" s="289">
        <v>1759</v>
      </c>
      <c r="Y63" s="289">
        <v>1708</v>
      </c>
      <c r="Z63" s="289">
        <v>51</v>
      </c>
      <c r="AA63" s="289">
        <v>230</v>
      </c>
      <c r="AB63" s="289">
        <v>21</v>
      </c>
      <c r="AC63" s="289">
        <v>209</v>
      </c>
      <c r="AD63" s="289">
        <v>48.24</v>
      </c>
      <c r="AE63" s="289">
        <v>8.32</v>
      </c>
      <c r="AF63" s="289">
        <v>39.92</v>
      </c>
      <c r="AG63" s="289">
        <v>0</v>
      </c>
      <c r="AH63" s="285"/>
    </row>
    <row r="64" spans="1:34">
      <c r="A64" s="510"/>
      <c r="B64" s="414" t="s">
        <v>218</v>
      </c>
      <c r="C64" s="414">
        <v>22</v>
      </c>
      <c r="D64" s="285">
        <v>1937</v>
      </c>
      <c r="E64" s="285">
        <v>14781</v>
      </c>
      <c r="F64" s="289">
        <v>4231.4799999999996</v>
      </c>
      <c r="G64" s="289">
        <v>1991.49</v>
      </c>
      <c r="H64" s="289">
        <v>27.87</v>
      </c>
      <c r="I64" s="289">
        <v>2212.12</v>
      </c>
      <c r="J64" s="289">
        <v>400.6</v>
      </c>
      <c r="K64" s="289">
        <v>236.49</v>
      </c>
      <c r="L64" s="289">
        <v>9.1500000000000092</v>
      </c>
      <c r="M64" s="289">
        <v>154.96</v>
      </c>
      <c r="N64" s="289">
        <v>3830.88</v>
      </c>
      <c r="O64" s="289">
        <v>1755</v>
      </c>
      <c r="P64" s="289">
        <v>18.72</v>
      </c>
      <c r="Q64" s="289">
        <v>2057.16</v>
      </c>
      <c r="R64" s="289">
        <v>0</v>
      </c>
      <c r="S64" s="289">
        <v>0</v>
      </c>
      <c r="T64" s="289"/>
      <c r="U64" s="289">
        <v>219</v>
      </c>
      <c r="V64" s="289">
        <v>216</v>
      </c>
      <c r="W64" s="289">
        <v>3</v>
      </c>
      <c r="X64" s="289">
        <v>1578</v>
      </c>
      <c r="Y64" s="289">
        <v>1578</v>
      </c>
      <c r="Z64" s="289">
        <v>0</v>
      </c>
      <c r="AA64" s="289">
        <v>193</v>
      </c>
      <c r="AB64" s="289">
        <v>20</v>
      </c>
      <c r="AC64" s="289">
        <v>173</v>
      </c>
      <c r="AD64" s="289">
        <v>29.36</v>
      </c>
      <c r="AE64" s="289">
        <v>6.64</v>
      </c>
      <c r="AF64" s="289">
        <v>22.72</v>
      </c>
      <c r="AG64" s="289">
        <v>0</v>
      </c>
      <c r="AH64" s="285"/>
    </row>
    <row r="65" spans="1:34">
      <c r="A65" s="510"/>
      <c r="B65" s="414" t="s">
        <v>219</v>
      </c>
      <c r="C65" s="414">
        <v>0</v>
      </c>
      <c r="D65" s="285">
        <v>170</v>
      </c>
      <c r="E65" s="285">
        <v>1052</v>
      </c>
      <c r="F65" s="289">
        <v>286.48</v>
      </c>
      <c r="G65" s="289">
        <v>146</v>
      </c>
      <c r="H65" s="289">
        <v>56.58</v>
      </c>
      <c r="I65" s="289">
        <v>83.9</v>
      </c>
      <c r="J65" s="289">
        <v>34</v>
      </c>
      <c r="K65" s="289">
        <v>20</v>
      </c>
      <c r="L65" s="289">
        <v>5.84</v>
      </c>
      <c r="M65" s="289">
        <v>8.16</v>
      </c>
      <c r="N65" s="289">
        <v>252.48</v>
      </c>
      <c r="O65" s="289">
        <v>126</v>
      </c>
      <c r="P65" s="289">
        <v>50.74</v>
      </c>
      <c r="Q65" s="289">
        <v>75.739999999999995</v>
      </c>
      <c r="R65" s="289">
        <v>0</v>
      </c>
      <c r="S65" s="289">
        <v>0</v>
      </c>
      <c r="T65" s="289"/>
      <c r="U65" s="289">
        <v>24</v>
      </c>
      <c r="V65" s="289">
        <v>19</v>
      </c>
      <c r="W65" s="289">
        <v>5</v>
      </c>
      <c r="X65" s="289">
        <v>139</v>
      </c>
      <c r="Y65" s="289">
        <v>100</v>
      </c>
      <c r="Z65" s="289">
        <v>39</v>
      </c>
      <c r="AA65" s="289">
        <v>26</v>
      </c>
      <c r="AB65" s="289">
        <v>1</v>
      </c>
      <c r="AC65" s="289">
        <v>25</v>
      </c>
      <c r="AD65" s="289">
        <v>13.58</v>
      </c>
      <c r="AE65" s="289">
        <v>0.84</v>
      </c>
      <c r="AF65" s="289">
        <v>12.74</v>
      </c>
      <c r="AG65" s="289">
        <v>0</v>
      </c>
      <c r="AH65" s="285"/>
    </row>
    <row r="66" spans="1:34">
      <c r="A66" s="510"/>
      <c r="B66" s="414" t="s">
        <v>220</v>
      </c>
      <c r="C66" s="414">
        <v>0</v>
      </c>
      <c r="D66" s="285">
        <v>45</v>
      </c>
      <c r="E66" s="285">
        <v>342</v>
      </c>
      <c r="F66" s="289">
        <v>91.08</v>
      </c>
      <c r="G66" s="289">
        <v>46</v>
      </c>
      <c r="H66" s="289">
        <v>18.3</v>
      </c>
      <c r="I66" s="289">
        <v>26.78</v>
      </c>
      <c r="J66" s="289">
        <v>9</v>
      </c>
      <c r="K66" s="289">
        <v>5</v>
      </c>
      <c r="L66" s="289">
        <v>1.84</v>
      </c>
      <c r="M66" s="289">
        <v>2.16</v>
      </c>
      <c r="N66" s="289">
        <v>82.08</v>
      </c>
      <c r="O66" s="289">
        <v>41</v>
      </c>
      <c r="P66" s="289">
        <v>16.46</v>
      </c>
      <c r="Q66" s="289">
        <v>24.62</v>
      </c>
      <c r="R66" s="289">
        <v>0</v>
      </c>
      <c r="S66" s="289">
        <v>0</v>
      </c>
      <c r="T66" s="289"/>
      <c r="U66" s="289">
        <v>6</v>
      </c>
      <c r="V66" s="289">
        <v>5</v>
      </c>
      <c r="W66" s="289">
        <v>1</v>
      </c>
      <c r="X66" s="289">
        <v>42</v>
      </c>
      <c r="Y66" s="289">
        <v>30</v>
      </c>
      <c r="Z66" s="289">
        <v>12</v>
      </c>
      <c r="AA66" s="289">
        <v>11</v>
      </c>
      <c r="AB66" s="289">
        <v>0</v>
      </c>
      <c r="AC66" s="289">
        <v>11</v>
      </c>
      <c r="AD66" s="289">
        <v>5.3</v>
      </c>
      <c r="AE66" s="289">
        <v>0.84</v>
      </c>
      <c r="AF66" s="289">
        <v>4.46</v>
      </c>
      <c r="AG66" s="289">
        <v>0</v>
      </c>
      <c r="AH66" s="285"/>
    </row>
    <row r="67" spans="1:34">
      <c r="A67" s="510"/>
      <c r="B67" s="414" t="s">
        <v>223</v>
      </c>
      <c r="C67" s="414">
        <v>8</v>
      </c>
      <c r="D67" s="285">
        <v>1018</v>
      </c>
      <c r="E67" s="285">
        <v>5558</v>
      </c>
      <c r="F67" s="289">
        <v>1542.32</v>
      </c>
      <c r="G67" s="289">
        <v>786.8</v>
      </c>
      <c r="H67" s="289">
        <v>531</v>
      </c>
      <c r="I67" s="289">
        <v>224.52</v>
      </c>
      <c r="J67" s="289">
        <v>208.4</v>
      </c>
      <c r="K67" s="289">
        <v>121.8</v>
      </c>
      <c r="L67" s="289">
        <v>62.17</v>
      </c>
      <c r="M67" s="289">
        <v>24.43</v>
      </c>
      <c r="N67" s="289">
        <v>1333.92</v>
      </c>
      <c r="O67" s="289">
        <v>665</v>
      </c>
      <c r="P67" s="289">
        <v>468.83</v>
      </c>
      <c r="Q67" s="289">
        <v>200.09</v>
      </c>
      <c r="R67" s="289">
        <v>0</v>
      </c>
      <c r="S67" s="289">
        <v>0</v>
      </c>
      <c r="T67" s="289"/>
      <c r="U67" s="289">
        <v>168</v>
      </c>
      <c r="V67" s="289">
        <v>116</v>
      </c>
      <c r="W67" s="289">
        <v>52</v>
      </c>
      <c r="X67" s="289">
        <v>994</v>
      </c>
      <c r="Y67" s="289">
        <v>592</v>
      </c>
      <c r="Z67" s="289">
        <v>402</v>
      </c>
      <c r="AA67" s="289">
        <v>77</v>
      </c>
      <c r="AB67" s="289">
        <v>6</v>
      </c>
      <c r="AC67" s="289">
        <v>71</v>
      </c>
      <c r="AD67" s="289">
        <v>78.8</v>
      </c>
      <c r="AE67" s="289">
        <v>9.9700000000000006</v>
      </c>
      <c r="AF67" s="289">
        <v>68.83</v>
      </c>
      <c r="AG67" s="289">
        <v>0</v>
      </c>
      <c r="AH67" s="285"/>
    </row>
    <row r="68" spans="1:34">
      <c r="A68" s="510"/>
      <c r="B68" s="414" t="s">
        <v>224</v>
      </c>
      <c r="C68" s="414">
        <v>7</v>
      </c>
      <c r="D68" s="285">
        <v>1490</v>
      </c>
      <c r="E68" s="285">
        <v>5297</v>
      </c>
      <c r="F68" s="289">
        <v>1573.48</v>
      </c>
      <c r="G68" s="289">
        <v>1078.2</v>
      </c>
      <c r="H68" s="289">
        <v>398.61</v>
      </c>
      <c r="I68" s="289">
        <v>96.67</v>
      </c>
      <c r="J68" s="289">
        <v>302.2</v>
      </c>
      <c r="K68" s="289">
        <v>233.2</v>
      </c>
      <c r="L68" s="289">
        <v>57.08</v>
      </c>
      <c r="M68" s="289">
        <v>11.92</v>
      </c>
      <c r="N68" s="289">
        <v>1271.28</v>
      </c>
      <c r="O68" s="289">
        <v>845</v>
      </c>
      <c r="P68" s="289">
        <v>341.53</v>
      </c>
      <c r="Q68" s="289">
        <v>84.75</v>
      </c>
      <c r="R68" s="289">
        <v>0</v>
      </c>
      <c r="S68" s="289">
        <v>0</v>
      </c>
      <c r="T68" s="289"/>
      <c r="U68" s="289">
        <v>204</v>
      </c>
      <c r="V68" s="289">
        <v>169</v>
      </c>
      <c r="W68" s="289">
        <v>35</v>
      </c>
      <c r="X68" s="289">
        <v>1040</v>
      </c>
      <c r="Y68" s="289">
        <v>752</v>
      </c>
      <c r="Z68" s="289">
        <v>288</v>
      </c>
      <c r="AA68" s="289">
        <v>153</v>
      </c>
      <c r="AB68" s="289">
        <v>64</v>
      </c>
      <c r="AC68" s="289">
        <v>89</v>
      </c>
      <c r="AD68" s="289">
        <v>79.81</v>
      </c>
      <c r="AE68" s="289">
        <v>22.28</v>
      </c>
      <c r="AF68" s="289">
        <v>57.53</v>
      </c>
      <c r="AG68" s="289">
        <v>0</v>
      </c>
      <c r="AH68" s="285"/>
    </row>
    <row r="69" spans="1:34" ht="27">
      <c r="A69" s="510"/>
      <c r="B69" s="414" t="s">
        <v>225</v>
      </c>
      <c r="C69" s="414">
        <v>6</v>
      </c>
      <c r="D69" s="285">
        <v>429</v>
      </c>
      <c r="E69" s="285">
        <v>4018</v>
      </c>
      <c r="F69" s="289">
        <v>1053.72</v>
      </c>
      <c r="G69" s="289">
        <v>533.6</v>
      </c>
      <c r="H69" s="289">
        <v>365.17</v>
      </c>
      <c r="I69" s="289">
        <v>154.94999999999999</v>
      </c>
      <c r="J69" s="289">
        <v>89.4</v>
      </c>
      <c r="K69" s="289">
        <v>52.6</v>
      </c>
      <c r="L69" s="289">
        <v>26.5</v>
      </c>
      <c r="M69" s="289">
        <v>10.3</v>
      </c>
      <c r="N69" s="289">
        <v>964.32</v>
      </c>
      <c r="O69" s="289">
        <v>481</v>
      </c>
      <c r="P69" s="289">
        <v>338.67</v>
      </c>
      <c r="Q69" s="289">
        <v>144.65</v>
      </c>
      <c r="R69" s="289">
        <v>0</v>
      </c>
      <c r="S69" s="289">
        <v>0</v>
      </c>
      <c r="T69" s="289"/>
      <c r="U69" s="289">
        <v>153</v>
      </c>
      <c r="V69" s="289">
        <v>104</v>
      </c>
      <c r="W69" s="289">
        <v>49</v>
      </c>
      <c r="X69" s="289">
        <v>723</v>
      </c>
      <c r="Y69" s="289">
        <v>431</v>
      </c>
      <c r="Z69" s="289">
        <v>292</v>
      </c>
      <c r="AA69" s="289">
        <v>0</v>
      </c>
      <c r="AB69" s="289">
        <v>0</v>
      </c>
      <c r="AC69" s="289">
        <v>0</v>
      </c>
      <c r="AD69" s="289">
        <v>22.77</v>
      </c>
      <c r="AE69" s="289">
        <v>0</v>
      </c>
      <c r="AF69" s="289">
        <v>22.77</v>
      </c>
      <c r="AG69" s="289">
        <v>0</v>
      </c>
      <c r="AH69" s="285" t="s">
        <v>428</v>
      </c>
    </row>
    <row r="70" spans="1:34">
      <c r="A70" s="510"/>
      <c r="B70" s="414" t="s">
        <v>226</v>
      </c>
      <c r="C70" s="414">
        <v>4</v>
      </c>
      <c r="D70" s="285">
        <v>470</v>
      </c>
      <c r="E70" s="285">
        <v>2909</v>
      </c>
      <c r="F70" s="289">
        <v>794.56</v>
      </c>
      <c r="G70" s="289">
        <v>404.4</v>
      </c>
      <c r="H70" s="289">
        <v>274.16000000000003</v>
      </c>
      <c r="I70" s="289">
        <v>116</v>
      </c>
      <c r="J70" s="289">
        <v>96.4</v>
      </c>
      <c r="K70" s="289">
        <v>56.4</v>
      </c>
      <c r="L70" s="289">
        <v>28.72</v>
      </c>
      <c r="M70" s="289">
        <v>11.28</v>
      </c>
      <c r="N70" s="289">
        <v>698.16</v>
      </c>
      <c r="O70" s="289">
        <v>348</v>
      </c>
      <c r="P70" s="289">
        <v>245.44</v>
      </c>
      <c r="Q70" s="289">
        <v>104.72</v>
      </c>
      <c r="R70" s="289">
        <v>0</v>
      </c>
      <c r="S70" s="289">
        <v>0</v>
      </c>
      <c r="T70" s="289"/>
      <c r="U70" s="289">
        <v>66</v>
      </c>
      <c r="V70" s="289">
        <v>45</v>
      </c>
      <c r="W70" s="289">
        <v>21</v>
      </c>
      <c r="X70" s="289">
        <v>513</v>
      </c>
      <c r="Y70" s="289">
        <v>306</v>
      </c>
      <c r="Z70" s="289">
        <v>207</v>
      </c>
      <c r="AA70" s="289">
        <v>52</v>
      </c>
      <c r="AB70" s="289">
        <v>11</v>
      </c>
      <c r="AC70" s="289">
        <v>41</v>
      </c>
      <c r="AD70" s="289">
        <v>47.56</v>
      </c>
      <c r="AE70" s="289">
        <v>8.1199999999999992</v>
      </c>
      <c r="AF70" s="289">
        <v>39.44</v>
      </c>
      <c r="AG70" s="289">
        <v>0</v>
      </c>
      <c r="AH70" s="285"/>
    </row>
    <row r="71" spans="1:34">
      <c r="A71" s="510"/>
      <c r="B71" s="414" t="s">
        <v>227</v>
      </c>
      <c r="C71" s="414">
        <v>5</v>
      </c>
      <c r="D71" s="285">
        <v>400</v>
      </c>
      <c r="E71" s="285">
        <v>3583</v>
      </c>
      <c r="F71" s="289">
        <v>942.92</v>
      </c>
      <c r="G71" s="289">
        <v>478</v>
      </c>
      <c r="H71" s="289">
        <v>326.33</v>
      </c>
      <c r="I71" s="289">
        <v>138.59</v>
      </c>
      <c r="J71" s="289">
        <v>83</v>
      </c>
      <c r="K71" s="289">
        <v>49</v>
      </c>
      <c r="L71" s="289">
        <v>24.4</v>
      </c>
      <c r="M71" s="289">
        <v>9.6</v>
      </c>
      <c r="N71" s="289">
        <v>859.92</v>
      </c>
      <c r="O71" s="289">
        <v>429</v>
      </c>
      <c r="P71" s="289">
        <v>301.93</v>
      </c>
      <c r="Q71" s="289">
        <v>128.99</v>
      </c>
      <c r="R71" s="289">
        <v>0</v>
      </c>
      <c r="S71" s="289">
        <v>0</v>
      </c>
      <c r="T71" s="289"/>
      <c r="U71" s="289">
        <v>66</v>
      </c>
      <c r="V71" s="289">
        <v>45</v>
      </c>
      <c r="W71" s="289">
        <v>21</v>
      </c>
      <c r="X71" s="289">
        <v>625</v>
      </c>
      <c r="Y71" s="289">
        <v>373</v>
      </c>
      <c r="Z71" s="289">
        <v>252</v>
      </c>
      <c r="AA71" s="289">
        <v>59</v>
      </c>
      <c r="AB71" s="289">
        <v>4</v>
      </c>
      <c r="AC71" s="289">
        <v>55</v>
      </c>
      <c r="AD71" s="289">
        <v>54.33</v>
      </c>
      <c r="AE71" s="289">
        <v>3.4</v>
      </c>
      <c r="AF71" s="289">
        <v>50.93</v>
      </c>
      <c r="AG71" s="289">
        <v>0</v>
      </c>
      <c r="AH71" s="285"/>
    </row>
    <row r="72" spans="1:34">
      <c r="A72" s="510"/>
      <c r="B72" s="414" t="s">
        <v>228</v>
      </c>
      <c r="C72" s="414">
        <v>6</v>
      </c>
      <c r="D72" s="285">
        <v>1086</v>
      </c>
      <c r="E72" s="285">
        <v>4142</v>
      </c>
      <c r="F72" s="289">
        <v>1214.8800000000001</v>
      </c>
      <c r="G72" s="289">
        <v>623.6</v>
      </c>
      <c r="H72" s="289">
        <v>416.11</v>
      </c>
      <c r="I72" s="289">
        <v>175.17</v>
      </c>
      <c r="J72" s="289">
        <v>220.8</v>
      </c>
      <c r="K72" s="289">
        <v>128.6</v>
      </c>
      <c r="L72" s="289">
        <v>66.14</v>
      </c>
      <c r="M72" s="289">
        <v>26.06</v>
      </c>
      <c r="N72" s="289">
        <v>994.08</v>
      </c>
      <c r="O72" s="289">
        <v>495</v>
      </c>
      <c r="P72" s="289">
        <v>349.97</v>
      </c>
      <c r="Q72" s="289">
        <v>149.11000000000001</v>
      </c>
      <c r="R72" s="289">
        <v>0</v>
      </c>
      <c r="S72" s="289">
        <v>0</v>
      </c>
      <c r="T72" s="289"/>
      <c r="U72" s="289">
        <v>163</v>
      </c>
      <c r="V72" s="289">
        <v>111</v>
      </c>
      <c r="W72" s="289">
        <v>52</v>
      </c>
      <c r="X72" s="289">
        <v>758</v>
      </c>
      <c r="Y72" s="289">
        <v>451</v>
      </c>
      <c r="Z72" s="289">
        <v>307</v>
      </c>
      <c r="AA72" s="289">
        <v>60</v>
      </c>
      <c r="AB72" s="289">
        <v>18</v>
      </c>
      <c r="AC72" s="289">
        <v>42</v>
      </c>
      <c r="AD72" s="289">
        <v>58.71</v>
      </c>
      <c r="AE72" s="289">
        <v>13.74</v>
      </c>
      <c r="AF72" s="289">
        <v>44.97</v>
      </c>
      <c r="AG72" s="289">
        <v>0</v>
      </c>
      <c r="AH72" s="285"/>
    </row>
    <row r="73" spans="1:34" ht="15" customHeight="1">
      <c r="A73" s="510" t="s">
        <v>229</v>
      </c>
      <c r="B73" s="414" t="s">
        <v>230</v>
      </c>
      <c r="C73" s="414">
        <v>67</v>
      </c>
      <c r="D73" s="285">
        <v>10906</v>
      </c>
      <c r="E73" s="285">
        <v>49674</v>
      </c>
      <c r="F73" s="289">
        <v>14675</v>
      </c>
      <c r="G73" s="289">
        <v>7525.08</v>
      </c>
      <c r="H73" s="289">
        <v>2936.91</v>
      </c>
      <c r="I73" s="289">
        <v>4213.01</v>
      </c>
      <c r="J73" s="289">
        <v>2221.4</v>
      </c>
      <c r="K73" s="289">
        <v>1342.08</v>
      </c>
      <c r="L73" s="289">
        <v>425.78</v>
      </c>
      <c r="M73" s="289">
        <v>453.54</v>
      </c>
      <c r="N73" s="289">
        <v>12453.6</v>
      </c>
      <c r="O73" s="289">
        <v>6183</v>
      </c>
      <c r="P73" s="289">
        <v>2511.13</v>
      </c>
      <c r="Q73" s="289">
        <v>3759.47</v>
      </c>
      <c r="R73" s="289">
        <v>0</v>
      </c>
      <c r="S73" s="289">
        <v>0</v>
      </c>
      <c r="T73" s="289"/>
      <c r="U73" s="289">
        <v>1556</v>
      </c>
      <c r="V73" s="289">
        <v>1223</v>
      </c>
      <c r="W73" s="289">
        <v>333</v>
      </c>
      <c r="X73" s="289">
        <v>7476</v>
      </c>
      <c r="Y73" s="289">
        <v>5348</v>
      </c>
      <c r="Z73" s="289">
        <v>2128</v>
      </c>
      <c r="AA73" s="289">
        <v>931</v>
      </c>
      <c r="AB73" s="289">
        <v>119</v>
      </c>
      <c r="AC73" s="289">
        <v>812</v>
      </c>
      <c r="AD73" s="289">
        <v>498.99</v>
      </c>
      <c r="AE73" s="289">
        <v>92.86</v>
      </c>
      <c r="AF73" s="289">
        <v>406.13</v>
      </c>
      <c r="AG73" s="289">
        <v>0</v>
      </c>
      <c r="AH73" s="285"/>
    </row>
    <row r="74" spans="1:34">
      <c r="A74" s="510"/>
      <c r="B74" s="414" t="s">
        <v>352</v>
      </c>
      <c r="C74" s="414">
        <v>26</v>
      </c>
      <c r="D74" s="285">
        <v>4158</v>
      </c>
      <c r="E74" s="285">
        <v>20838</v>
      </c>
      <c r="F74" s="289">
        <v>6132.88</v>
      </c>
      <c r="G74" s="289">
        <v>2974.31</v>
      </c>
      <c r="H74" s="289">
        <v>40.809999999999803</v>
      </c>
      <c r="I74" s="289">
        <v>3117.76</v>
      </c>
      <c r="J74" s="289">
        <v>847.2</v>
      </c>
      <c r="K74" s="289">
        <v>494.31</v>
      </c>
      <c r="L74" s="289">
        <v>20.25</v>
      </c>
      <c r="M74" s="289">
        <v>332.64</v>
      </c>
      <c r="N74" s="289">
        <v>5285.68</v>
      </c>
      <c r="O74" s="289">
        <v>2480</v>
      </c>
      <c r="P74" s="289">
        <v>20.5599999999998</v>
      </c>
      <c r="Q74" s="289">
        <v>2785.12</v>
      </c>
      <c r="R74" s="289">
        <v>0</v>
      </c>
      <c r="S74" s="289">
        <v>0</v>
      </c>
      <c r="T74" s="289"/>
      <c r="U74" s="289">
        <v>463</v>
      </c>
      <c r="V74" s="289">
        <v>463</v>
      </c>
      <c r="W74" s="289">
        <v>0</v>
      </c>
      <c r="X74" s="289">
        <v>2216</v>
      </c>
      <c r="Y74" s="289">
        <v>2216</v>
      </c>
      <c r="Z74" s="289">
        <v>0</v>
      </c>
      <c r="AA74" s="289">
        <v>288</v>
      </c>
      <c r="AB74" s="289">
        <v>31</v>
      </c>
      <c r="AC74" s="289">
        <v>257</v>
      </c>
      <c r="AD74" s="289">
        <v>48.12</v>
      </c>
      <c r="AE74" s="289">
        <v>20.56</v>
      </c>
      <c r="AF74" s="289">
        <v>27.56</v>
      </c>
      <c r="AG74" s="289">
        <v>0</v>
      </c>
      <c r="AH74" s="285"/>
    </row>
    <row r="75" spans="1:34">
      <c r="A75" s="510"/>
      <c r="B75" s="414" t="s">
        <v>231</v>
      </c>
      <c r="C75" s="414">
        <v>26</v>
      </c>
      <c r="D75" s="285">
        <v>4158</v>
      </c>
      <c r="E75" s="285">
        <v>20838</v>
      </c>
      <c r="F75" s="289">
        <v>6132.88</v>
      </c>
      <c r="G75" s="289">
        <v>2974.31</v>
      </c>
      <c r="H75" s="289">
        <v>40.809999999999803</v>
      </c>
      <c r="I75" s="289">
        <v>3117.76</v>
      </c>
      <c r="J75" s="289">
        <v>847.2</v>
      </c>
      <c r="K75" s="289">
        <v>494.31</v>
      </c>
      <c r="L75" s="289">
        <v>20.25</v>
      </c>
      <c r="M75" s="289">
        <v>332.64</v>
      </c>
      <c r="N75" s="289">
        <v>5285.68</v>
      </c>
      <c r="O75" s="289">
        <v>2480</v>
      </c>
      <c r="P75" s="289">
        <v>20.5599999999998</v>
      </c>
      <c r="Q75" s="289">
        <v>2785.12</v>
      </c>
      <c r="R75" s="289">
        <v>0</v>
      </c>
      <c r="S75" s="289">
        <v>0</v>
      </c>
      <c r="T75" s="289"/>
      <c r="U75" s="289">
        <v>463</v>
      </c>
      <c r="V75" s="289">
        <v>463</v>
      </c>
      <c r="W75" s="289">
        <v>0</v>
      </c>
      <c r="X75" s="289">
        <v>2216</v>
      </c>
      <c r="Y75" s="289">
        <v>2216</v>
      </c>
      <c r="Z75" s="289">
        <v>0</v>
      </c>
      <c r="AA75" s="289">
        <v>288</v>
      </c>
      <c r="AB75" s="289">
        <v>31</v>
      </c>
      <c r="AC75" s="289">
        <v>257</v>
      </c>
      <c r="AD75" s="289">
        <v>48.12</v>
      </c>
      <c r="AE75" s="289">
        <v>20.56</v>
      </c>
      <c r="AF75" s="289">
        <v>27.56</v>
      </c>
      <c r="AG75" s="289">
        <v>0</v>
      </c>
      <c r="AH75" s="285"/>
    </row>
    <row r="76" spans="1:34">
      <c r="A76" s="510"/>
      <c r="B76" s="285" t="s">
        <v>236</v>
      </c>
      <c r="C76" s="285">
        <v>0</v>
      </c>
      <c r="D76" s="285">
        <v>0</v>
      </c>
      <c r="E76" s="285">
        <v>0</v>
      </c>
      <c r="F76" s="289">
        <v>0</v>
      </c>
      <c r="G76" s="289">
        <v>0</v>
      </c>
      <c r="H76" s="289">
        <v>0</v>
      </c>
      <c r="I76" s="289">
        <v>0</v>
      </c>
      <c r="J76" s="289">
        <v>0</v>
      </c>
      <c r="K76" s="289">
        <v>0</v>
      </c>
      <c r="L76" s="289">
        <v>0</v>
      </c>
      <c r="M76" s="289">
        <v>0</v>
      </c>
      <c r="N76" s="289">
        <v>0</v>
      </c>
      <c r="O76" s="289">
        <v>0</v>
      </c>
      <c r="P76" s="289">
        <v>0</v>
      </c>
      <c r="Q76" s="289">
        <v>0</v>
      </c>
      <c r="R76" s="289">
        <v>0</v>
      </c>
      <c r="S76" s="289">
        <v>0</v>
      </c>
      <c r="T76" s="289"/>
      <c r="U76" s="289">
        <v>0</v>
      </c>
      <c r="V76" s="289">
        <v>0</v>
      </c>
      <c r="W76" s="289">
        <v>0</v>
      </c>
      <c r="X76" s="289">
        <v>0</v>
      </c>
      <c r="Y76" s="289">
        <v>0</v>
      </c>
      <c r="Z76" s="289">
        <v>0</v>
      </c>
      <c r="AA76" s="289">
        <v>0</v>
      </c>
      <c r="AB76" s="289">
        <v>0</v>
      </c>
      <c r="AC76" s="289">
        <v>0</v>
      </c>
      <c r="AD76" s="289">
        <v>0</v>
      </c>
      <c r="AE76" s="289">
        <v>0</v>
      </c>
      <c r="AF76" s="289">
        <v>0</v>
      </c>
      <c r="AG76" s="289">
        <v>0</v>
      </c>
      <c r="AH76" s="285"/>
    </row>
    <row r="77" spans="1:34">
      <c r="A77" s="510"/>
      <c r="B77" s="285" t="s">
        <v>237</v>
      </c>
      <c r="C77" s="285">
        <v>2</v>
      </c>
      <c r="D77" s="285">
        <v>99</v>
      </c>
      <c r="E77" s="285">
        <v>900</v>
      </c>
      <c r="F77" s="289">
        <v>248.44</v>
      </c>
      <c r="G77" s="289">
        <v>159.9</v>
      </c>
      <c r="H77" s="289">
        <v>62.32</v>
      </c>
      <c r="I77" s="289">
        <v>26.22</v>
      </c>
      <c r="J77" s="289">
        <v>21</v>
      </c>
      <c r="K77" s="289">
        <v>16.899999999999999</v>
      </c>
      <c r="L77" s="289">
        <v>2.91</v>
      </c>
      <c r="M77" s="289">
        <v>1.19</v>
      </c>
      <c r="N77" s="289">
        <v>227.44</v>
      </c>
      <c r="O77" s="289">
        <v>143</v>
      </c>
      <c r="P77" s="289">
        <v>59.41</v>
      </c>
      <c r="Q77" s="289">
        <v>25.03</v>
      </c>
      <c r="R77" s="289">
        <v>0</v>
      </c>
      <c r="S77" s="289">
        <v>0</v>
      </c>
      <c r="T77" s="289"/>
      <c r="U77" s="289">
        <v>16</v>
      </c>
      <c r="V77" s="289">
        <v>14</v>
      </c>
      <c r="W77" s="289">
        <v>2</v>
      </c>
      <c r="X77" s="289">
        <v>158</v>
      </c>
      <c r="Y77" s="289">
        <v>108</v>
      </c>
      <c r="Z77" s="289">
        <v>50</v>
      </c>
      <c r="AA77" s="289">
        <v>37</v>
      </c>
      <c r="AB77" s="289">
        <v>3</v>
      </c>
      <c r="AC77" s="289">
        <v>34</v>
      </c>
      <c r="AD77" s="289">
        <v>11.22</v>
      </c>
      <c r="AE77" s="289">
        <v>0.81</v>
      </c>
      <c r="AF77" s="289">
        <v>10.41</v>
      </c>
      <c r="AG77" s="289">
        <v>0</v>
      </c>
      <c r="AH77" s="285"/>
    </row>
    <row r="78" spans="1:34">
      <c r="A78" s="510"/>
      <c r="B78" s="285" t="s">
        <v>238</v>
      </c>
      <c r="C78" s="285">
        <v>4</v>
      </c>
      <c r="D78" s="285">
        <v>319</v>
      </c>
      <c r="E78" s="285">
        <v>2940</v>
      </c>
      <c r="F78" s="289">
        <v>771.8</v>
      </c>
      <c r="G78" s="289">
        <v>391.4</v>
      </c>
      <c r="H78" s="289">
        <v>266.89999999999998</v>
      </c>
      <c r="I78" s="289">
        <v>113.5</v>
      </c>
      <c r="J78" s="289">
        <v>66.2</v>
      </c>
      <c r="K78" s="289">
        <v>39.4</v>
      </c>
      <c r="L78" s="289">
        <v>19.14</v>
      </c>
      <c r="M78" s="289">
        <v>7.66</v>
      </c>
      <c r="N78" s="289">
        <v>705.6</v>
      </c>
      <c r="O78" s="289">
        <v>352</v>
      </c>
      <c r="P78" s="289">
        <v>247.76</v>
      </c>
      <c r="Q78" s="289">
        <v>105.84</v>
      </c>
      <c r="R78" s="289">
        <v>0</v>
      </c>
      <c r="S78" s="289">
        <v>0</v>
      </c>
      <c r="T78" s="289"/>
      <c r="U78" s="289">
        <v>57</v>
      </c>
      <c r="V78" s="289">
        <v>39</v>
      </c>
      <c r="W78" s="289">
        <v>18</v>
      </c>
      <c r="X78" s="289">
        <v>507</v>
      </c>
      <c r="Y78" s="289">
        <v>302</v>
      </c>
      <c r="Z78" s="289">
        <v>205</v>
      </c>
      <c r="AA78" s="289">
        <v>49</v>
      </c>
      <c r="AB78" s="289">
        <v>0</v>
      </c>
      <c r="AC78" s="289">
        <v>49</v>
      </c>
      <c r="AD78" s="289">
        <v>45.3</v>
      </c>
      <c r="AE78" s="289">
        <v>1.54</v>
      </c>
      <c r="AF78" s="289">
        <v>43.76</v>
      </c>
      <c r="AG78" s="289">
        <v>0</v>
      </c>
      <c r="AH78" s="285"/>
    </row>
    <row r="79" spans="1:34">
      <c r="A79" s="510"/>
      <c r="B79" s="285" t="s">
        <v>239</v>
      </c>
      <c r="C79" s="285">
        <v>6</v>
      </c>
      <c r="D79" s="285">
        <v>442</v>
      </c>
      <c r="E79" s="285">
        <v>3982</v>
      </c>
      <c r="F79" s="289">
        <v>1047.68</v>
      </c>
      <c r="G79" s="289">
        <v>530.6</v>
      </c>
      <c r="H79" s="289">
        <v>363.12</v>
      </c>
      <c r="I79" s="289">
        <v>153.96</v>
      </c>
      <c r="J79" s="289">
        <v>92</v>
      </c>
      <c r="K79" s="289">
        <v>54.6</v>
      </c>
      <c r="L79" s="289">
        <v>26.79</v>
      </c>
      <c r="M79" s="289">
        <v>10.61</v>
      </c>
      <c r="N79" s="289">
        <v>955.68</v>
      </c>
      <c r="O79" s="289">
        <v>476</v>
      </c>
      <c r="P79" s="289">
        <v>336.33</v>
      </c>
      <c r="Q79" s="289">
        <v>143.35</v>
      </c>
      <c r="R79" s="289">
        <v>0</v>
      </c>
      <c r="S79" s="289">
        <v>0</v>
      </c>
      <c r="T79" s="289"/>
      <c r="U79" s="289">
        <v>73</v>
      </c>
      <c r="V79" s="289">
        <v>50</v>
      </c>
      <c r="W79" s="289">
        <v>23</v>
      </c>
      <c r="X79" s="289">
        <v>628</v>
      </c>
      <c r="Y79" s="289">
        <v>374</v>
      </c>
      <c r="Z79" s="289">
        <v>254</v>
      </c>
      <c r="AA79" s="289">
        <v>104</v>
      </c>
      <c r="AB79" s="289">
        <v>5</v>
      </c>
      <c r="AC79" s="289">
        <v>99</v>
      </c>
      <c r="AD79" s="289">
        <v>88.72</v>
      </c>
      <c r="AE79" s="289">
        <v>3.39</v>
      </c>
      <c r="AF79" s="289">
        <v>85.33</v>
      </c>
      <c r="AG79" s="289">
        <v>0</v>
      </c>
      <c r="AH79" s="285"/>
    </row>
    <row r="80" spans="1:34">
      <c r="A80" s="510"/>
      <c r="B80" s="285" t="s">
        <v>240</v>
      </c>
      <c r="C80" s="285">
        <v>8</v>
      </c>
      <c r="D80" s="285">
        <v>1097</v>
      </c>
      <c r="E80" s="285">
        <v>5785</v>
      </c>
      <c r="F80" s="289">
        <v>1721.48</v>
      </c>
      <c r="G80" s="289">
        <v>1090.6500000000001</v>
      </c>
      <c r="H80" s="289">
        <v>446.15</v>
      </c>
      <c r="I80" s="289">
        <v>184.68</v>
      </c>
      <c r="J80" s="289">
        <v>224.2</v>
      </c>
      <c r="K80" s="289">
        <v>173.65</v>
      </c>
      <c r="L80" s="289">
        <v>37.380000000000003</v>
      </c>
      <c r="M80" s="289">
        <v>13.17</v>
      </c>
      <c r="N80" s="289">
        <v>1497.28</v>
      </c>
      <c r="O80" s="289">
        <v>917</v>
      </c>
      <c r="P80" s="289">
        <v>408.77</v>
      </c>
      <c r="Q80" s="289">
        <v>171.51</v>
      </c>
      <c r="R80" s="289">
        <v>0</v>
      </c>
      <c r="S80" s="289">
        <v>0</v>
      </c>
      <c r="T80" s="289"/>
      <c r="U80" s="289">
        <v>190</v>
      </c>
      <c r="V80" s="289">
        <v>159</v>
      </c>
      <c r="W80" s="289">
        <v>31</v>
      </c>
      <c r="X80" s="289">
        <v>1192</v>
      </c>
      <c r="Y80" s="289">
        <v>806</v>
      </c>
      <c r="Z80" s="289">
        <v>386</v>
      </c>
      <c r="AA80" s="289">
        <v>123</v>
      </c>
      <c r="AB80" s="289">
        <v>15</v>
      </c>
      <c r="AC80" s="289">
        <v>108</v>
      </c>
      <c r="AD80" s="289">
        <v>31.8</v>
      </c>
      <c r="AE80" s="289">
        <v>6.03</v>
      </c>
      <c r="AF80" s="289">
        <v>25.77</v>
      </c>
      <c r="AG80" s="289">
        <v>0</v>
      </c>
      <c r="AH80" s="285"/>
    </row>
    <row r="81" spans="1:34">
      <c r="A81" s="510"/>
      <c r="B81" s="285" t="s">
        <v>241</v>
      </c>
      <c r="C81" s="285">
        <v>3</v>
      </c>
      <c r="D81" s="285">
        <v>220</v>
      </c>
      <c r="E81" s="285">
        <v>2126</v>
      </c>
      <c r="F81" s="289">
        <v>556.04</v>
      </c>
      <c r="G81" s="289">
        <v>280.8</v>
      </c>
      <c r="H81" s="289">
        <v>193.42</v>
      </c>
      <c r="I81" s="289">
        <v>81.819999999999993</v>
      </c>
      <c r="J81" s="289">
        <v>45.8</v>
      </c>
      <c r="K81" s="289">
        <v>26.8</v>
      </c>
      <c r="L81" s="289">
        <v>13.72</v>
      </c>
      <c r="M81" s="289">
        <v>5.28</v>
      </c>
      <c r="N81" s="289">
        <v>510.24</v>
      </c>
      <c r="O81" s="289">
        <v>254</v>
      </c>
      <c r="P81" s="289">
        <v>179.7</v>
      </c>
      <c r="Q81" s="289">
        <v>76.540000000000006</v>
      </c>
      <c r="R81" s="289">
        <v>0</v>
      </c>
      <c r="S81" s="289">
        <v>0</v>
      </c>
      <c r="T81" s="289"/>
      <c r="U81" s="289">
        <v>32</v>
      </c>
      <c r="V81" s="289">
        <v>22</v>
      </c>
      <c r="W81" s="289">
        <v>10</v>
      </c>
      <c r="X81" s="289">
        <v>371</v>
      </c>
      <c r="Y81" s="289">
        <v>221</v>
      </c>
      <c r="Z81" s="289">
        <v>150</v>
      </c>
      <c r="AA81" s="289">
        <v>37</v>
      </c>
      <c r="AB81" s="289">
        <v>5</v>
      </c>
      <c r="AC81" s="289">
        <v>32</v>
      </c>
      <c r="AD81" s="289">
        <v>34.22</v>
      </c>
      <c r="AE81" s="289">
        <v>3.52</v>
      </c>
      <c r="AF81" s="289">
        <v>30.7</v>
      </c>
      <c r="AG81" s="289">
        <v>0</v>
      </c>
      <c r="AH81" s="285"/>
    </row>
    <row r="82" spans="1:34">
      <c r="A82" s="510"/>
      <c r="B82" s="285" t="s">
        <v>242</v>
      </c>
      <c r="C82" s="285">
        <v>11</v>
      </c>
      <c r="D82" s="285">
        <v>1232</v>
      </c>
      <c r="E82" s="285">
        <v>8293</v>
      </c>
      <c r="F82" s="289">
        <v>2370.2800000000002</v>
      </c>
      <c r="G82" s="289">
        <v>1134.22</v>
      </c>
      <c r="H82" s="289">
        <v>869.85</v>
      </c>
      <c r="I82" s="289">
        <v>366.21</v>
      </c>
      <c r="J82" s="289">
        <v>253</v>
      </c>
      <c r="K82" s="289">
        <v>148.22</v>
      </c>
      <c r="L82" s="289">
        <v>75.209999999999994</v>
      </c>
      <c r="M82" s="289">
        <v>29.57</v>
      </c>
      <c r="N82" s="289">
        <v>2117.2800000000002</v>
      </c>
      <c r="O82" s="289">
        <v>986</v>
      </c>
      <c r="P82" s="289">
        <v>794.64</v>
      </c>
      <c r="Q82" s="289">
        <v>336.64</v>
      </c>
      <c r="R82" s="289">
        <v>0</v>
      </c>
      <c r="S82" s="289">
        <v>0</v>
      </c>
      <c r="T82" s="289"/>
      <c r="U82" s="289">
        <v>191</v>
      </c>
      <c r="V82" s="289">
        <v>130</v>
      </c>
      <c r="W82" s="289">
        <v>61</v>
      </c>
      <c r="X82" s="289">
        <v>1485</v>
      </c>
      <c r="Y82" s="289">
        <v>804</v>
      </c>
      <c r="Z82" s="289">
        <v>681</v>
      </c>
      <c r="AA82" s="289">
        <v>195</v>
      </c>
      <c r="AB82" s="289">
        <v>18</v>
      </c>
      <c r="AC82" s="289">
        <v>177</v>
      </c>
      <c r="AD82" s="289">
        <v>133.07</v>
      </c>
      <c r="AE82" s="289">
        <v>14.43</v>
      </c>
      <c r="AF82" s="289">
        <v>118.64</v>
      </c>
      <c r="AG82" s="289">
        <v>0</v>
      </c>
      <c r="AH82" s="285"/>
    </row>
    <row r="83" spans="1:34">
      <c r="A83" s="510"/>
      <c r="B83" s="285" t="s">
        <v>243</v>
      </c>
      <c r="C83" s="285">
        <v>7</v>
      </c>
      <c r="D83" s="285">
        <v>3339</v>
      </c>
      <c r="E83" s="285">
        <v>4810</v>
      </c>
      <c r="F83" s="289">
        <v>1826.4</v>
      </c>
      <c r="G83" s="289">
        <v>963.2</v>
      </c>
      <c r="H83" s="289">
        <v>694.34</v>
      </c>
      <c r="I83" s="289">
        <v>168.86</v>
      </c>
      <c r="J83" s="289">
        <v>672</v>
      </c>
      <c r="K83" s="289">
        <v>388.2</v>
      </c>
      <c r="L83" s="289">
        <v>230.38</v>
      </c>
      <c r="M83" s="289">
        <v>53.42</v>
      </c>
      <c r="N83" s="289">
        <v>1154.4000000000001</v>
      </c>
      <c r="O83" s="289">
        <v>575</v>
      </c>
      <c r="P83" s="289">
        <v>463.96</v>
      </c>
      <c r="Q83" s="289">
        <v>115.44</v>
      </c>
      <c r="R83" s="289">
        <v>0</v>
      </c>
      <c r="S83" s="289">
        <v>0</v>
      </c>
      <c r="T83" s="289"/>
      <c r="U83" s="289">
        <v>534</v>
      </c>
      <c r="V83" s="289">
        <v>346</v>
      </c>
      <c r="W83" s="289">
        <v>188</v>
      </c>
      <c r="X83" s="289">
        <v>919</v>
      </c>
      <c r="Y83" s="289">
        <v>517</v>
      </c>
      <c r="Z83" s="289">
        <v>402</v>
      </c>
      <c r="AA83" s="289">
        <v>98</v>
      </c>
      <c r="AB83" s="289">
        <v>42</v>
      </c>
      <c r="AC83" s="289">
        <v>56</v>
      </c>
      <c r="AD83" s="289">
        <v>106.54</v>
      </c>
      <c r="AE83" s="289">
        <v>42.58</v>
      </c>
      <c r="AF83" s="289">
        <v>63.96</v>
      </c>
      <c r="AG83" s="289">
        <v>0</v>
      </c>
      <c r="AH83" s="285"/>
    </row>
    <row r="84" spans="1:34">
      <c r="A84" s="510" t="s">
        <v>244</v>
      </c>
      <c r="B84" s="285" t="s">
        <v>245</v>
      </c>
      <c r="C84" s="285">
        <v>19</v>
      </c>
      <c r="D84" s="285">
        <v>9797</v>
      </c>
      <c r="E84" s="285">
        <v>15101</v>
      </c>
      <c r="F84" s="289">
        <v>5847.28</v>
      </c>
      <c r="G84" s="289">
        <v>3462.79</v>
      </c>
      <c r="H84" s="289">
        <v>1230.69</v>
      </c>
      <c r="I84" s="289">
        <v>1153.8</v>
      </c>
      <c r="J84" s="289">
        <v>1970.8</v>
      </c>
      <c r="K84" s="289">
        <v>1355.79</v>
      </c>
      <c r="L84" s="289">
        <v>378.45</v>
      </c>
      <c r="M84" s="289">
        <v>236.56</v>
      </c>
      <c r="N84" s="289">
        <v>3876.48</v>
      </c>
      <c r="O84" s="289">
        <v>2107</v>
      </c>
      <c r="P84" s="289">
        <v>852.24</v>
      </c>
      <c r="Q84" s="289">
        <v>917.24</v>
      </c>
      <c r="R84" s="289">
        <v>0</v>
      </c>
      <c r="S84" s="289">
        <v>0</v>
      </c>
      <c r="T84" s="289"/>
      <c r="U84" s="289">
        <v>1452</v>
      </c>
      <c r="V84" s="289">
        <v>1171</v>
      </c>
      <c r="W84" s="289">
        <v>281</v>
      </c>
      <c r="X84" s="289">
        <v>2521</v>
      </c>
      <c r="Y84" s="289">
        <v>1812</v>
      </c>
      <c r="Z84" s="289">
        <v>709</v>
      </c>
      <c r="AA84" s="289">
        <v>468</v>
      </c>
      <c r="AB84" s="289">
        <v>184</v>
      </c>
      <c r="AC84" s="289">
        <v>284</v>
      </c>
      <c r="AD84" s="289">
        <v>252.48</v>
      </c>
      <c r="AE84" s="289">
        <v>98.24</v>
      </c>
      <c r="AF84" s="289">
        <v>154.24</v>
      </c>
      <c r="AG84" s="289">
        <v>0</v>
      </c>
      <c r="AH84" s="285"/>
    </row>
    <row r="85" spans="1:34">
      <c r="A85" s="510"/>
      <c r="B85" s="285" t="s">
        <v>353</v>
      </c>
      <c r="C85" s="285">
        <v>10</v>
      </c>
      <c r="D85" s="285">
        <v>4183</v>
      </c>
      <c r="E85" s="285">
        <v>7269</v>
      </c>
      <c r="F85" s="289">
        <v>2839.4</v>
      </c>
      <c r="G85" s="289">
        <v>1346.39</v>
      </c>
      <c r="H85" s="289">
        <v>509.43</v>
      </c>
      <c r="I85" s="289">
        <v>983.58</v>
      </c>
      <c r="J85" s="289">
        <v>842.6</v>
      </c>
      <c r="K85" s="289">
        <v>488.39</v>
      </c>
      <c r="L85" s="289">
        <v>162.56</v>
      </c>
      <c r="M85" s="289">
        <v>191.65</v>
      </c>
      <c r="N85" s="289">
        <v>1996.8</v>
      </c>
      <c r="O85" s="289">
        <v>858</v>
      </c>
      <c r="P85" s="289">
        <v>346.87</v>
      </c>
      <c r="Q85" s="289">
        <v>791.93</v>
      </c>
      <c r="R85" s="289">
        <v>0</v>
      </c>
      <c r="S85" s="289">
        <v>0</v>
      </c>
      <c r="T85" s="289"/>
      <c r="U85" s="289">
        <v>543</v>
      </c>
      <c r="V85" s="289">
        <v>420</v>
      </c>
      <c r="W85" s="289">
        <v>123</v>
      </c>
      <c r="X85" s="289">
        <v>982</v>
      </c>
      <c r="Y85" s="289">
        <v>699</v>
      </c>
      <c r="Z85" s="289">
        <v>283</v>
      </c>
      <c r="AA85" s="289">
        <v>222</v>
      </c>
      <c r="AB85" s="289">
        <v>68</v>
      </c>
      <c r="AC85" s="289">
        <v>154</v>
      </c>
      <c r="AD85" s="289">
        <v>108.82</v>
      </c>
      <c r="AE85" s="289">
        <v>39.950000000000003</v>
      </c>
      <c r="AF85" s="289">
        <v>68.87</v>
      </c>
      <c r="AG85" s="289">
        <v>0</v>
      </c>
      <c r="AH85" s="285"/>
    </row>
    <row r="86" spans="1:34">
      <c r="A86" s="510"/>
      <c r="B86" s="285" t="s">
        <v>246</v>
      </c>
      <c r="C86" s="285">
        <v>10</v>
      </c>
      <c r="D86" s="285">
        <v>1204</v>
      </c>
      <c r="E86" s="285">
        <v>2851</v>
      </c>
      <c r="F86" s="289">
        <v>1159.1199999999999</v>
      </c>
      <c r="G86" s="289">
        <v>476.34</v>
      </c>
      <c r="H86" s="289">
        <v>16.260000000000002</v>
      </c>
      <c r="I86" s="289">
        <v>666.52</v>
      </c>
      <c r="J86" s="289">
        <v>246.8</v>
      </c>
      <c r="K86" s="289">
        <v>145.34</v>
      </c>
      <c r="L86" s="289">
        <v>5.1399999999999899</v>
      </c>
      <c r="M86" s="289">
        <v>96.32</v>
      </c>
      <c r="N86" s="289">
        <v>912.32</v>
      </c>
      <c r="O86" s="289">
        <v>331</v>
      </c>
      <c r="P86" s="289">
        <v>11.12</v>
      </c>
      <c r="Q86" s="289">
        <v>570.20000000000005</v>
      </c>
      <c r="R86" s="289">
        <v>0</v>
      </c>
      <c r="S86" s="289">
        <v>0</v>
      </c>
      <c r="T86" s="289"/>
      <c r="U86" s="289">
        <v>124</v>
      </c>
      <c r="V86" s="289">
        <v>124</v>
      </c>
      <c r="W86" s="289">
        <v>0</v>
      </c>
      <c r="X86" s="289">
        <v>254</v>
      </c>
      <c r="Y86" s="289">
        <v>254</v>
      </c>
      <c r="Z86" s="289">
        <v>0</v>
      </c>
      <c r="AA86" s="289">
        <v>96</v>
      </c>
      <c r="AB86" s="289">
        <v>21</v>
      </c>
      <c r="AC86" s="289">
        <v>75</v>
      </c>
      <c r="AD86" s="289">
        <v>18.600000000000001</v>
      </c>
      <c r="AE86" s="289">
        <v>5.48</v>
      </c>
      <c r="AF86" s="289">
        <v>13.12</v>
      </c>
      <c r="AG86" s="289">
        <v>0</v>
      </c>
      <c r="AH86" s="285"/>
    </row>
    <row r="87" spans="1:34" ht="17.100000000000001" customHeight="1">
      <c r="A87" s="510"/>
      <c r="B87" s="285" t="s">
        <v>247</v>
      </c>
      <c r="C87" s="285">
        <v>0</v>
      </c>
      <c r="D87" s="285">
        <v>2389</v>
      </c>
      <c r="E87" s="285">
        <v>3566</v>
      </c>
      <c r="F87" s="289">
        <v>1357.8</v>
      </c>
      <c r="G87" s="289">
        <v>700.05</v>
      </c>
      <c r="H87" s="289">
        <v>400.47</v>
      </c>
      <c r="I87" s="289">
        <v>257.27999999999997</v>
      </c>
      <c r="J87" s="289">
        <v>477.8</v>
      </c>
      <c r="K87" s="289">
        <v>275.05</v>
      </c>
      <c r="L87" s="289">
        <v>126.3</v>
      </c>
      <c r="M87" s="289">
        <v>76.45</v>
      </c>
      <c r="N87" s="289">
        <v>880</v>
      </c>
      <c r="O87" s="289">
        <v>425</v>
      </c>
      <c r="P87" s="289">
        <v>274.17</v>
      </c>
      <c r="Q87" s="289">
        <v>180.83</v>
      </c>
      <c r="R87" s="289">
        <v>0</v>
      </c>
      <c r="S87" s="289">
        <v>0</v>
      </c>
      <c r="T87" s="289"/>
      <c r="U87" s="289">
        <v>333</v>
      </c>
      <c r="V87" s="289">
        <v>235</v>
      </c>
      <c r="W87" s="289">
        <v>98</v>
      </c>
      <c r="X87" s="289">
        <v>583</v>
      </c>
      <c r="Y87" s="289">
        <v>354</v>
      </c>
      <c r="Z87" s="289">
        <v>229</v>
      </c>
      <c r="AA87" s="289">
        <v>108</v>
      </c>
      <c r="AB87" s="289">
        <v>40</v>
      </c>
      <c r="AC87" s="289">
        <v>68</v>
      </c>
      <c r="AD87" s="289">
        <v>76.52</v>
      </c>
      <c r="AE87" s="289">
        <v>28.35</v>
      </c>
      <c r="AF87" s="289">
        <v>48.17</v>
      </c>
      <c r="AG87" s="289">
        <v>0</v>
      </c>
      <c r="AH87" s="285"/>
    </row>
    <row r="88" spans="1:34">
      <c r="A88" s="510"/>
      <c r="B88" s="285" t="s">
        <v>248</v>
      </c>
      <c r="C88" s="285">
        <v>0</v>
      </c>
      <c r="D88" s="285">
        <v>590</v>
      </c>
      <c r="E88" s="285">
        <v>852</v>
      </c>
      <c r="F88" s="289">
        <v>322.48</v>
      </c>
      <c r="G88" s="289">
        <v>170</v>
      </c>
      <c r="H88" s="289">
        <v>92.7</v>
      </c>
      <c r="I88" s="289">
        <v>59.78</v>
      </c>
      <c r="J88" s="289">
        <v>118</v>
      </c>
      <c r="K88" s="289">
        <v>68</v>
      </c>
      <c r="L88" s="289">
        <v>31.12</v>
      </c>
      <c r="M88" s="289">
        <v>18.88</v>
      </c>
      <c r="N88" s="289">
        <v>204.48</v>
      </c>
      <c r="O88" s="289">
        <v>102</v>
      </c>
      <c r="P88" s="289">
        <v>61.58</v>
      </c>
      <c r="Q88" s="289">
        <v>40.9</v>
      </c>
      <c r="R88" s="289">
        <v>0</v>
      </c>
      <c r="S88" s="289">
        <v>0</v>
      </c>
      <c r="T88" s="289"/>
      <c r="U88" s="289">
        <v>86</v>
      </c>
      <c r="V88" s="289">
        <v>61</v>
      </c>
      <c r="W88" s="289">
        <v>25</v>
      </c>
      <c r="X88" s="289">
        <v>145</v>
      </c>
      <c r="Y88" s="289">
        <v>91</v>
      </c>
      <c r="Z88" s="289">
        <v>54</v>
      </c>
      <c r="AA88" s="289">
        <v>18</v>
      </c>
      <c r="AB88" s="289">
        <v>7</v>
      </c>
      <c r="AC88" s="289">
        <v>11</v>
      </c>
      <c r="AD88" s="289">
        <v>13.7</v>
      </c>
      <c r="AE88" s="289">
        <v>6.12</v>
      </c>
      <c r="AF88" s="289">
        <v>7.58</v>
      </c>
      <c r="AG88" s="289">
        <v>0</v>
      </c>
      <c r="AH88" s="285"/>
    </row>
    <row r="89" spans="1:34">
      <c r="A89" s="510"/>
      <c r="B89" s="285" t="s">
        <v>249</v>
      </c>
      <c r="C89" s="285">
        <v>6</v>
      </c>
      <c r="D89" s="285">
        <v>3203</v>
      </c>
      <c r="E89" s="285">
        <v>4633</v>
      </c>
      <c r="F89" s="289">
        <v>1756.12</v>
      </c>
      <c r="G89" s="289">
        <v>1234.5999999999999</v>
      </c>
      <c r="H89" s="289">
        <v>421.77</v>
      </c>
      <c r="I89" s="289">
        <v>99.750000000000099</v>
      </c>
      <c r="J89" s="289">
        <v>644.20000000000005</v>
      </c>
      <c r="K89" s="289">
        <v>495.6</v>
      </c>
      <c r="L89" s="289">
        <v>122.98</v>
      </c>
      <c r="M89" s="289">
        <v>25.62</v>
      </c>
      <c r="N89" s="289">
        <v>1111.92</v>
      </c>
      <c r="O89" s="289">
        <v>739</v>
      </c>
      <c r="P89" s="289">
        <v>298.79000000000002</v>
      </c>
      <c r="Q89" s="289">
        <v>74.130000000000095</v>
      </c>
      <c r="R89" s="289">
        <v>0</v>
      </c>
      <c r="S89" s="289">
        <v>0</v>
      </c>
      <c r="T89" s="289"/>
      <c r="U89" s="289">
        <v>553</v>
      </c>
      <c r="V89" s="289">
        <v>457</v>
      </c>
      <c r="W89" s="289">
        <v>96</v>
      </c>
      <c r="X89" s="289">
        <v>949</v>
      </c>
      <c r="Y89" s="289">
        <v>686</v>
      </c>
      <c r="Z89" s="289">
        <v>263</v>
      </c>
      <c r="AA89" s="289">
        <v>89</v>
      </c>
      <c r="AB89" s="289">
        <v>38</v>
      </c>
      <c r="AC89" s="289">
        <v>51</v>
      </c>
      <c r="AD89" s="289">
        <v>65.37</v>
      </c>
      <c r="AE89" s="289">
        <v>27.58</v>
      </c>
      <c r="AF89" s="289">
        <v>37.79</v>
      </c>
      <c r="AG89" s="289">
        <v>0</v>
      </c>
      <c r="AH89" s="285"/>
    </row>
    <row r="90" spans="1:34">
      <c r="A90" s="510"/>
      <c r="B90" s="285" t="s">
        <v>250</v>
      </c>
      <c r="C90" s="285">
        <v>3</v>
      </c>
      <c r="D90" s="285">
        <v>2411</v>
      </c>
      <c r="E90" s="285">
        <v>3199</v>
      </c>
      <c r="F90" s="289">
        <v>1251.76</v>
      </c>
      <c r="G90" s="289">
        <v>881.8</v>
      </c>
      <c r="H90" s="289">
        <v>299.49</v>
      </c>
      <c r="I90" s="289">
        <v>70.47</v>
      </c>
      <c r="J90" s="289">
        <v>484</v>
      </c>
      <c r="K90" s="289">
        <v>371.8</v>
      </c>
      <c r="L90" s="289">
        <v>92.91</v>
      </c>
      <c r="M90" s="289">
        <v>19.29</v>
      </c>
      <c r="N90" s="289">
        <v>767.76</v>
      </c>
      <c r="O90" s="289">
        <v>510</v>
      </c>
      <c r="P90" s="289">
        <v>206.58</v>
      </c>
      <c r="Q90" s="289">
        <v>51.18</v>
      </c>
      <c r="R90" s="289">
        <v>0</v>
      </c>
      <c r="S90" s="289">
        <v>0</v>
      </c>
      <c r="T90" s="289"/>
      <c r="U90" s="289">
        <v>356</v>
      </c>
      <c r="V90" s="289">
        <v>294</v>
      </c>
      <c r="W90" s="289">
        <v>62</v>
      </c>
      <c r="X90" s="289">
        <v>590</v>
      </c>
      <c r="Y90" s="289">
        <v>427</v>
      </c>
      <c r="Z90" s="289">
        <v>163</v>
      </c>
      <c r="AA90" s="289">
        <v>157</v>
      </c>
      <c r="AB90" s="289">
        <v>78</v>
      </c>
      <c r="AC90" s="289">
        <v>79</v>
      </c>
      <c r="AD90" s="289">
        <v>78.290000000000006</v>
      </c>
      <c r="AE90" s="289">
        <v>30.71</v>
      </c>
      <c r="AF90" s="289">
        <v>47.58</v>
      </c>
      <c r="AG90" s="289">
        <v>0</v>
      </c>
      <c r="AH90" s="285"/>
    </row>
    <row r="91" spans="1:34">
      <c r="A91" s="510" t="s">
        <v>251</v>
      </c>
      <c r="B91" s="285" t="s">
        <v>252</v>
      </c>
      <c r="C91" s="285">
        <v>48</v>
      </c>
      <c r="D91" s="285">
        <v>11879</v>
      </c>
      <c r="E91" s="285">
        <v>35663</v>
      </c>
      <c r="F91" s="289">
        <v>11227.24</v>
      </c>
      <c r="G91" s="289">
        <v>6380.46</v>
      </c>
      <c r="H91" s="289">
        <v>2236.7399999999998</v>
      </c>
      <c r="I91" s="289">
        <v>2610.04</v>
      </c>
      <c r="J91" s="289">
        <v>2404.6</v>
      </c>
      <c r="K91" s="289">
        <v>1609.46</v>
      </c>
      <c r="L91" s="289">
        <v>393.25</v>
      </c>
      <c r="M91" s="289">
        <v>401.89</v>
      </c>
      <c r="N91" s="289">
        <v>8822.64</v>
      </c>
      <c r="O91" s="289">
        <v>4771</v>
      </c>
      <c r="P91" s="289">
        <v>1843.49</v>
      </c>
      <c r="Q91" s="289">
        <v>2208.15</v>
      </c>
      <c r="R91" s="289">
        <v>0</v>
      </c>
      <c r="S91" s="289">
        <v>0</v>
      </c>
      <c r="T91" s="289"/>
      <c r="U91" s="289">
        <v>1725</v>
      </c>
      <c r="V91" s="289">
        <v>1432</v>
      </c>
      <c r="W91" s="289">
        <v>293</v>
      </c>
      <c r="X91" s="289">
        <v>5532</v>
      </c>
      <c r="Y91" s="289">
        <v>4033</v>
      </c>
      <c r="Z91" s="289">
        <v>1499</v>
      </c>
      <c r="AA91" s="289">
        <v>892</v>
      </c>
      <c r="AB91" s="289">
        <v>178</v>
      </c>
      <c r="AC91" s="289">
        <v>714</v>
      </c>
      <c r="AD91" s="289">
        <v>468.2</v>
      </c>
      <c r="AE91" s="289">
        <v>99.71</v>
      </c>
      <c r="AF91" s="289">
        <v>368.49</v>
      </c>
      <c r="AG91" s="289">
        <v>0</v>
      </c>
      <c r="AH91" s="285"/>
    </row>
    <row r="92" spans="1:34">
      <c r="A92" s="510"/>
      <c r="B92" s="285" t="s">
        <v>354</v>
      </c>
      <c r="C92" s="285">
        <v>23</v>
      </c>
      <c r="D92" s="285">
        <v>5591</v>
      </c>
      <c r="E92" s="285">
        <v>17897</v>
      </c>
      <c r="F92" s="289">
        <v>5663.6</v>
      </c>
      <c r="G92" s="289">
        <v>2788.62</v>
      </c>
      <c r="H92" s="289">
        <v>773.96</v>
      </c>
      <c r="I92" s="289">
        <v>2101.02</v>
      </c>
      <c r="J92" s="289">
        <v>1132</v>
      </c>
      <c r="K92" s="289">
        <v>658.62</v>
      </c>
      <c r="L92" s="289">
        <v>138.86000000000001</v>
      </c>
      <c r="M92" s="289">
        <v>334.52</v>
      </c>
      <c r="N92" s="289">
        <v>4531.6000000000004</v>
      </c>
      <c r="O92" s="289">
        <v>2130</v>
      </c>
      <c r="P92" s="289">
        <v>635.1</v>
      </c>
      <c r="Q92" s="289">
        <v>1766.5</v>
      </c>
      <c r="R92" s="289">
        <v>0</v>
      </c>
      <c r="S92" s="289">
        <v>0</v>
      </c>
      <c r="T92" s="289"/>
      <c r="U92" s="289">
        <v>695</v>
      </c>
      <c r="V92" s="289">
        <v>593</v>
      </c>
      <c r="W92" s="289">
        <v>102</v>
      </c>
      <c r="X92" s="289">
        <v>2324</v>
      </c>
      <c r="Y92" s="289">
        <v>1815</v>
      </c>
      <c r="Z92" s="289">
        <v>509</v>
      </c>
      <c r="AA92" s="289">
        <v>371</v>
      </c>
      <c r="AB92" s="289">
        <v>66</v>
      </c>
      <c r="AC92" s="289">
        <v>305</v>
      </c>
      <c r="AD92" s="289">
        <v>172.58</v>
      </c>
      <c r="AE92" s="289">
        <v>36.479999999999997</v>
      </c>
      <c r="AF92" s="289">
        <v>136.1</v>
      </c>
      <c r="AG92" s="289">
        <v>0</v>
      </c>
      <c r="AH92" s="285"/>
    </row>
    <row r="93" spans="1:34">
      <c r="A93" s="510"/>
      <c r="B93" s="285" t="s">
        <v>253</v>
      </c>
      <c r="C93" s="285">
        <v>23</v>
      </c>
      <c r="D93" s="285">
        <v>2772</v>
      </c>
      <c r="E93" s="285">
        <v>7606</v>
      </c>
      <c r="F93" s="289">
        <v>2629.96</v>
      </c>
      <c r="G93" s="289">
        <v>1232.6199999999999</v>
      </c>
      <c r="H93" s="289">
        <v>26.54</v>
      </c>
      <c r="I93" s="289">
        <v>1370.8</v>
      </c>
      <c r="J93" s="289">
        <v>568.20000000000005</v>
      </c>
      <c r="K93" s="289">
        <v>333.62</v>
      </c>
      <c r="L93" s="289">
        <v>12.82</v>
      </c>
      <c r="M93" s="289">
        <v>221.76</v>
      </c>
      <c r="N93" s="289">
        <v>2061.7600000000002</v>
      </c>
      <c r="O93" s="289">
        <v>899</v>
      </c>
      <c r="P93" s="289">
        <v>13.72</v>
      </c>
      <c r="Q93" s="289">
        <v>1149.04</v>
      </c>
      <c r="R93" s="289">
        <v>0</v>
      </c>
      <c r="S93" s="289">
        <v>0</v>
      </c>
      <c r="T93" s="289"/>
      <c r="U93" s="289">
        <v>298</v>
      </c>
      <c r="V93" s="289">
        <v>298</v>
      </c>
      <c r="W93" s="289">
        <v>0</v>
      </c>
      <c r="X93" s="289">
        <v>758</v>
      </c>
      <c r="Y93" s="289">
        <v>758</v>
      </c>
      <c r="Z93" s="289">
        <v>0</v>
      </c>
      <c r="AA93" s="289">
        <v>172</v>
      </c>
      <c r="AB93" s="289">
        <v>36</v>
      </c>
      <c r="AC93" s="289">
        <v>136</v>
      </c>
      <c r="AD93" s="289">
        <v>31.16</v>
      </c>
      <c r="AE93" s="289">
        <v>12.44</v>
      </c>
      <c r="AF93" s="289">
        <v>18.72</v>
      </c>
      <c r="AG93" s="289">
        <v>0</v>
      </c>
      <c r="AH93" s="285"/>
    </row>
    <row r="94" spans="1:34">
      <c r="A94" s="510"/>
      <c r="B94" s="285" t="s">
        <v>254</v>
      </c>
      <c r="C94" s="285">
        <v>0</v>
      </c>
      <c r="D94" s="285">
        <v>252</v>
      </c>
      <c r="E94" s="285">
        <v>1560</v>
      </c>
      <c r="F94" s="289">
        <v>424.8</v>
      </c>
      <c r="G94" s="289">
        <v>216</v>
      </c>
      <c r="H94" s="289">
        <v>105.12</v>
      </c>
      <c r="I94" s="289">
        <v>103.68</v>
      </c>
      <c r="J94" s="289">
        <v>50.4</v>
      </c>
      <c r="K94" s="289">
        <v>29</v>
      </c>
      <c r="L94" s="289">
        <v>11.32</v>
      </c>
      <c r="M94" s="289">
        <v>10.08</v>
      </c>
      <c r="N94" s="289">
        <v>374.4</v>
      </c>
      <c r="O94" s="289">
        <v>187</v>
      </c>
      <c r="P94" s="289">
        <v>93.8</v>
      </c>
      <c r="Q94" s="289">
        <v>93.6</v>
      </c>
      <c r="R94" s="289">
        <v>0</v>
      </c>
      <c r="S94" s="289">
        <v>0</v>
      </c>
      <c r="T94" s="289"/>
      <c r="U94" s="289">
        <v>31</v>
      </c>
      <c r="V94" s="289">
        <v>23</v>
      </c>
      <c r="W94" s="289">
        <v>8</v>
      </c>
      <c r="X94" s="289">
        <v>200</v>
      </c>
      <c r="Y94" s="289">
        <v>135</v>
      </c>
      <c r="Z94" s="289">
        <v>65</v>
      </c>
      <c r="AA94" s="289">
        <v>57</v>
      </c>
      <c r="AB94" s="289">
        <v>6</v>
      </c>
      <c r="AC94" s="289">
        <v>51</v>
      </c>
      <c r="AD94" s="289">
        <v>33.119999999999997</v>
      </c>
      <c r="AE94" s="289">
        <v>3.32</v>
      </c>
      <c r="AF94" s="289">
        <v>29.8</v>
      </c>
      <c r="AG94" s="289">
        <v>0</v>
      </c>
      <c r="AH94" s="285"/>
    </row>
    <row r="95" spans="1:34">
      <c r="A95" s="510"/>
      <c r="B95" s="285" t="s">
        <v>256</v>
      </c>
      <c r="C95" s="285">
        <v>0</v>
      </c>
      <c r="D95" s="285">
        <v>2567</v>
      </c>
      <c r="E95" s="285">
        <v>8731</v>
      </c>
      <c r="F95" s="289">
        <v>2608.84</v>
      </c>
      <c r="G95" s="289">
        <v>1340</v>
      </c>
      <c r="H95" s="289">
        <v>642.29999999999995</v>
      </c>
      <c r="I95" s="289">
        <v>626.54</v>
      </c>
      <c r="J95" s="289">
        <v>513.4</v>
      </c>
      <c r="K95" s="289">
        <v>296</v>
      </c>
      <c r="L95" s="289">
        <v>114.72</v>
      </c>
      <c r="M95" s="289">
        <v>102.68</v>
      </c>
      <c r="N95" s="289">
        <v>2095.44</v>
      </c>
      <c r="O95" s="289">
        <v>1044</v>
      </c>
      <c r="P95" s="289">
        <v>527.58000000000004</v>
      </c>
      <c r="Q95" s="289">
        <v>523.86</v>
      </c>
      <c r="R95" s="289">
        <v>0</v>
      </c>
      <c r="S95" s="289">
        <v>0</v>
      </c>
      <c r="T95" s="289"/>
      <c r="U95" s="289">
        <v>366</v>
      </c>
      <c r="V95" s="289">
        <v>272</v>
      </c>
      <c r="W95" s="289">
        <v>94</v>
      </c>
      <c r="X95" s="289">
        <v>1366</v>
      </c>
      <c r="Y95" s="289">
        <v>922</v>
      </c>
      <c r="Z95" s="289">
        <v>444</v>
      </c>
      <c r="AA95" s="289">
        <v>142</v>
      </c>
      <c r="AB95" s="289">
        <v>24</v>
      </c>
      <c r="AC95" s="289">
        <v>118</v>
      </c>
      <c r="AD95" s="289">
        <v>108.3</v>
      </c>
      <c r="AE95" s="289">
        <v>20.72</v>
      </c>
      <c r="AF95" s="289">
        <v>87.58</v>
      </c>
      <c r="AG95" s="289">
        <v>0</v>
      </c>
      <c r="AH95" s="285"/>
    </row>
    <row r="96" spans="1:34">
      <c r="A96" s="510"/>
      <c r="B96" s="285" t="s">
        <v>257</v>
      </c>
      <c r="C96" s="285">
        <v>4</v>
      </c>
      <c r="D96" s="285">
        <v>865</v>
      </c>
      <c r="E96" s="285">
        <v>3511</v>
      </c>
      <c r="F96" s="289">
        <v>1029.32</v>
      </c>
      <c r="G96" s="289">
        <v>694.25</v>
      </c>
      <c r="H96" s="289">
        <v>237.04</v>
      </c>
      <c r="I96" s="289">
        <v>98.029999999999902</v>
      </c>
      <c r="J96" s="289">
        <v>175.4</v>
      </c>
      <c r="K96" s="289">
        <v>135.25</v>
      </c>
      <c r="L96" s="289">
        <v>29.77</v>
      </c>
      <c r="M96" s="289">
        <v>10.38</v>
      </c>
      <c r="N96" s="289">
        <v>853.92</v>
      </c>
      <c r="O96" s="289">
        <v>559</v>
      </c>
      <c r="P96" s="289">
        <v>207.27</v>
      </c>
      <c r="Q96" s="289">
        <v>87.649999999999906</v>
      </c>
      <c r="R96" s="289">
        <v>0</v>
      </c>
      <c r="S96" s="289">
        <v>0</v>
      </c>
      <c r="T96" s="289"/>
      <c r="U96" s="289">
        <v>142</v>
      </c>
      <c r="V96" s="289">
        <v>120</v>
      </c>
      <c r="W96" s="289">
        <v>22</v>
      </c>
      <c r="X96" s="289">
        <v>611</v>
      </c>
      <c r="Y96" s="289">
        <v>449</v>
      </c>
      <c r="Z96" s="289">
        <v>162</v>
      </c>
      <c r="AA96" s="289">
        <v>122</v>
      </c>
      <c r="AB96" s="289">
        <v>15</v>
      </c>
      <c r="AC96" s="289">
        <v>107</v>
      </c>
      <c r="AD96" s="289">
        <v>56.29</v>
      </c>
      <c r="AE96" s="289">
        <v>8.02</v>
      </c>
      <c r="AF96" s="289">
        <v>48.27</v>
      </c>
      <c r="AG96" s="289">
        <v>0</v>
      </c>
      <c r="AH96" s="285"/>
    </row>
    <row r="97" spans="1:34">
      <c r="A97" s="510"/>
      <c r="B97" s="285" t="s">
        <v>258</v>
      </c>
      <c r="C97" s="285">
        <v>6</v>
      </c>
      <c r="D97" s="285">
        <v>380</v>
      </c>
      <c r="E97" s="285">
        <v>3420</v>
      </c>
      <c r="F97" s="289">
        <v>900.4</v>
      </c>
      <c r="G97" s="289">
        <v>606.6</v>
      </c>
      <c r="H97" s="289">
        <v>207.16</v>
      </c>
      <c r="I97" s="289">
        <v>86.639999999999901</v>
      </c>
      <c r="J97" s="289">
        <v>79.599999999999994</v>
      </c>
      <c r="K97" s="289">
        <v>61.6</v>
      </c>
      <c r="L97" s="289">
        <v>13.44</v>
      </c>
      <c r="M97" s="289">
        <v>4.5599999999999996</v>
      </c>
      <c r="N97" s="289">
        <v>820.8</v>
      </c>
      <c r="O97" s="289">
        <v>545</v>
      </c>
      <c r="P97" s="289">
        <v>193.72</v>
      </c>
      <c r="Q97" s="289">
        <v>82.079999999999899</v>
      </c>
      <c r="R97" s="289">
        <v>0</v>
      </c>
      <c r="S97" s="289">
        <v>0</v>
      </c>
      <c r="T97" s="289"/>
      <c r="U97" s="289">
        <v>61</v>
      </c>
      <c r="V97" s="289">
        <v>52</v>
      </c>
      <c r="W97" s="289">
        <v>9</v>
      </c>
      <c r="X97" s="289">
        <v>533</v>
      </c>
      <c r="Y97" s="289">
        <v>399</v>
      </c>
      <c r="Z97" s="289">
        <v>134</v>
      </c>
      <c r="AA97" s="289">
        <v>152</v>
      </c>
      <c r="AB97" s="289">
        <v>10</v>
      </c>
      <c r="AC97" s="289">
        <v>142</v>
      </c>
      <c r="AD97" s="289">
        <v>67.760000000000005</v>
      </c>
      <c r="AE97" s="289">
        <v>4.04</v>
      </c>
      <c r="AF97" s="289">
        <v>63.72</v>
      </c>
      <c r="AG97" s="289">
        <v>0</v>
      </c>
      <c r="AH97" s="285"/>
    </row>
    <row r="98" spans="1:34">
      <c r="A98" s="510"/>
      <c r="B98" s="285" t="s">
        <v>259</v>
      </c>
      <c r="C98" s="285">
        <v>7</v>
      </c>
      <c r="D98" s="285">
        <v>755</v>
      </c>
      <c r="E98" s="285">
        <v>4769</v>
      </c>
      <c r="F98" s="289">
        <v>1299.76</v>
      </c>
      <c r="G98" s="289">
        <v>661.2</v>
      </c>
      <c r="H98" s="289">
        <v>448.76</v>
      </c>
      <c r="I98" s="289">
        <v>189.8</v>
      </c>
      <c r="J98" s="289">
        <v>155.19999999999999</v>
      </c>
      <c r="K98" s="289">
        <v>91.2</v>
      </c>
      <c r="L98" s="289">
        <v>45.88</v>
      </c>
      <c r="M98" s="289">
        <v>18.12</v>
      </c>
      <c r="N98" s="289">
        <v>1144.56</v>
      </c>
      <c r="O98" s="289">
        <v>570</v>
      </c>
      <c r="P98" s="289">
        <v>402.88</v>
      </c>
      <c r="Q98" s="289">
        <v>171.68</v>
      </c>
      <c r="R98" s="289">
        <v>0</v>
      </c>
      <c r="S98" s="289">
        <v>0</v>
      </c>
      <c r="T98" s="289"/>
      <c r="U98" s="289">
        <v>109</v>
      </c>
      <c r="V98" s="289">
        <v>75</v>
      </c>
      <c r="W98" s="289">
        <v>34</v>
      </c>
      <c r="X98" s="289">
        <v>856</v>
      </c>
      <c r="Y98" s="289">
        <v>510</v>
      </c>
      <c r="Z98" s="289">
        <v>346</v>
      </c>
      <c r="AA98" s="289">
        <v>74</v>
      </c>
      <c r="AB98" s="289">
        <v>16</v>
      </c>
      <c r="AC98" s="289">
        <v>58</v>
      </c>
      <c r="AD98" s="289">
        <v>70.959999999999994</v>
      </c>
      <c r="AE98" s="289">
        <v>12.08</v>
      </c>
      <c r="AF98" s="289">
        <v>58.88</v>
      </c>
      <c r="AG98" s="289">
        <v>0</v>
      </c>
      <c r="AH98" s="285"/>
    </row>
    <row r="99" spans="1:34">
      <c r="A99" s="510"/>
      <c r="B99" s="285" t="s">
        <v>260</v>
      </c>
      <c r="C99" s="285">
        <v>8</v>
      </c>
      <c r="D99" s="285">
        <v>4288</v>
      </c>
      <c r="E99" s="285">
        <v>6066</v>
      </c>
      <c r="F99" s="289">
        <v>2334.16</v>
      </c>
      <c r="G99" s="289">
        <v>1629.79</v>
      </c>
      <c r="H99" s="289">
        <v>569.82000000000005</v>
      </c>
      <c r="I99" s="289">
        <v>134.55000000000001</v>
      </c>
      <c r="J99" s="289">
        <v>862.4</v>
      </c>
      <c r="K99" s="289">
        <v>662.79</v>
      </c>
      <c r="L99" s="289">
        <v>165.3</v>
      </c>
      <c r="M99" s="289">
        <v>34.309999999999903</v>
      </c>
      <c r="N99" s="289">
        <v>1471.76</v>
      </c>
      <c r="O99" s="289">
        <v>967</v>
      </c>
      <c r="P99" s="289">
        <v>404.52</v>
      </c>
      <c r="Q99" s="289">
        <v>100.24</v>
      </c>
      <c r="R99" s="289">
        <v>0</v>
      </c>
      <c r="S99" s="289">
        <v>0</v>
      </c>
      <c r="T99" s="289"/>
      <c r="U99" s="289">
        <v>718</v>
      </c>
      <c r="V99" s="289">
        <v>592</v>
      </c>
      <c r="W99" s="289">
        <v>126</v>
      </c>
      <c r="X99" s="289">
        <v>1208</v>
      </c>
      <c r="Y99" s="289">
        <v>860</v>
      </c>
      <c r="Z99" s="289">
        <v>348</v>
      </c>
      <c r="AA99" s="289">
        <v>173</v>
      </c>
      <c r="AB99" s="289">
        <v>71</v>
      </c>
      <c r="AC99" s="289">
        <v>102</v>
      </c>
      <c r="AD99" s="289">
        <v>100.61</v>
      </c>
      <c r="AE99" s="289">
        <v>39.090000000000003</v>
      </c>
      <c r="AF99" s="289">
        <v>61.52</v>
      </c>
      <c r="AG99" s="289">
        <v>0</v>
      </c>
      <c r="AH99" s="285"/>
    </row>
    <row r="100" spans="1:34">
      <c r="A100" s="510" t="s">
        <v>261</v>
      </c>
      <c r="B100" s="285" t="s">
        <v>262</v>
      </c>
      <c r="C100" s="285">
        <v>103</v>
      </c>
      <c r="D100" s="285">
        <v>13891</v>
      </c>
      <c r="E100" s="285">
        <v>85246</v>
      </c>
      <c r="F100" s="289">
        <v>23943.599999999999</v>
      </c>
      <c r="G100" s="289">
        <v>13764.33</v>
      </c>
      <c r="H100" s="289">
        <v>5603.59</v>
      </c>
      <c r="I100" s="289">
        <v>4575.68</v>
      </c>
      <c r="J100" s="289">
        <v>2840</v>
      </c>
      <c r="K100" s="289">
        <v>1938.33</v>
      </c>
      <c r="L100" s="289">
        <v>555.12</v>
      </c>
      <c r="M100" s="289">
        <v>346.55</v>
      </c>
      <c r="N100" s="289">
        <v>21103.599999999999</v>
      </c>
      <c r="O100" s="289">
        <v>11826</v>
      </c>
      <c r="P100" s="289">
        <v>5048.47</v>
      </c>
      <c r="Q100" s="289">
        <v>4229.13</v>
      </c>
      <c r="R100" s="289">
        <v>0</v>
      </c>
      <c r="S100" s="289">
        <v>0</v>
      </c>
      <c r="T100" s="289"/>
      <c r="U100" s="289">
        <v>2004</v>
      </c>
      <c r="V100" s="289">
        <v>1607</v>
      </c>
      <c r="W100" s="289">
        <v>397</v>
      </c>
      <c r="X100" s="289">
        <v>13820</v>
      </c>
      <c r="Y100" s="289">
        <v>9832</v>
      </c>
      <c r="Z100" s="289">
        <v>3988</v>
      </c>
      <c r="AA100" s="289">
        <v>2269</v>
      </c>
      <c r="AB100" s="289">
        <v>333</v>
      </c>
      <c r="AC100" s="289">
        <v>1936</v>
      </c>
      <c r="AD100" s="289">
        <v>1274.92</v>
      </c>
      <c r="AE100" s="289">
        <v>158.38999999999999</v>
      </c>
      <c r="AF100" s="289">
        <v>1116.53</v>
      </c>
      <c r="AG100" s="289">
        <v>0</v>
      </c>
      <c r="AH100" s="285"/>
    </row>
    <row r="101" spans="1:34">
      <c r="A101" s="510"/>
      <c r="B101" s="285" t="s">
        <v>355</v>
      </c>
      <c r="C101" s="285">
        <v>35</v>
      </c>
      <c r="D101" s="285">
        <v>4539</v>
      </c>
      <c r="E101" s="285">
        <v>30420</v>
      </c>
      <c r="F101" s="289">
        <v>8726.9599999999991</v>
      </c>
      <c r="G101" s="289">
        <v>4160.26</v>
      </c>
      <c r="H101" s="289">
        <v>1405.68</v>
      </c>
      <c r="I101" s="289">
        <v>3161.02</v>
      </c>
      <c r="J101" s="289">
        <v>928.8</v>
      </c>
      <c r="K101" s="289">
        <v>543.26</v>
      </c>
      <c r="L101" s="289">
        <v>155</v>
      </c>
      <c r="M101" s="289">
        <v>230.54</v>
      </c>
      <c r="N101" s="289">
        <v>7798.16</v>
      </c>
      <c r="O101" s="289">
        <v>3617</v>
      </c>
      <c r="P101" s="289">
        <v>1250.68</v>
      </c>
      <c r="Q101" s="289">
        <v>2930.48</v>
      </c>
      <c r="R101" s="289">
        <v>0</v>
      </c>
      <c r="S101" s="289">
        <v>0</v>
      </c>
      <c r="T101" s="289"/>
      <c r="U101" s="289">
        <v>553</v>
      </c>
      <c r="V101" s="289">
        <v>451</v>
      </c>
      <c r="W101" s="289">
        <v>102</v>
      </c>
      <c r="X101" s="289">
        <v>4066</v>
      </c>
      <c r="Y101" s="289">
        <v>3143</v>
      </c>
      <c r="Z101" s="289">
        <v>923</v>
      </c>
      <c r="AA101" s="289">
        <v>553</v>
      </c>
      <c r="AB101" s="289">
        <v>92</v>
      </c>
      <c r="AC101" s="289">
        <v>461</v>
      </c>
      <c r="AD101" s="289">
        <v>393.94</v>
      </c>
      <c r="AE101" s="289">
        <v>53.26</v>
      </c>
      <c r="AF101" s="289">
        <v>340.68</v>
      </c>
      <c r="AG101" s="289">
        <v>0</v>
      </c>
      <c r="AH101" s="285"/>
    </row>
    <row r="102" spans="1:34">
      <c r="A102" s="510"/>
      <c r="B102" s="285" t="s">
        <v>263</v>
      </c>
      <c r="C102" s="285">
        <v>35</v>
      </c>
      <c r="D102" s="285">
        <v>868</v>
      </c>
      <c r="E102" s="285">
        <v>7800</v>
      </c>
      <c r="F102" s="289">
        <v>2563.96</v>
      </c>
      <c r="G102" s="289">
        <v>1032.26</v>
      </c>
      <c r="H102" s="289">
        <v>28.9</v>
      </c>
      <c r="I102" s="289">
        <v>1502.8</v>
      </c>
      <c r="J102" s="289">
        <v>194.6</v>
      </c>
      <c r="K102" s="289">
        <v>121.26</v>
      </c>
      <c r="L102" s="289">
        <v>3.8999999999999901</v>
      </c>
      <c r="M102" s="289">
        <v>69.44</v>
      </c>
      <c r="N102" s="289">
        <v>2369.36</v>
      </c>
      <c r="O102" s="289">
        <v>911</v>
      </c>
      <c r="P102" s="289">
        <v>25</v>
      </c>
      <c r="Q102" s="289">
        <v>1433.36</v>
      </c>
      <c r="R102" s="289">
        <v>0</v>
      </c>
      <c r="S102" s="289">
        <v>0</v>
      </c>
      <c r="T102" s="289"/>
      <c r="U102" s="289">
        <v>127</v>
      </c>
      <c r="V102" s="289">
        <v>127</v>
      </c>
      <c r="W102" s="289">
        <v>0</v>
      </c>
      <c r="X102" s="289">
        <v>1037</v>
      </c>
      <c r="Y102" s="289">
        <v>1037</v>
      </c>
      <c r="Z102" s="289">
        <v>0</v>
      </c>
      <c r="AA102" s="289">
        <v>-128</v>
      </c>
      <c r="AB102" s="289">
        <v>-6</v>
      </c>
      <c r="AC102" s="289">
        <v>-122</v>
      </c>
      <c r="AD102" s="289">
        <v>25.16</v>
      </c>
      <c r="AE102" s="289">
        <v>4.16</v>
      </c>
      <c r="AF102" s="289">
        <v>21</v>
      </c>
      <c r="AG102" s="289">
        <v>0</v>
      </c>
      <c r="AH102" s="285"/>
    </row>
    <row r="103" spans="1:34">
      <c r="A103" s="510"/>
      <c r="B103" s="285" t="s">
        <v>266</v>
      </c>
      <c r="C103" s="285">
        <v>0</v>
      </c>
      <c r="D103" s="285">
        <v>1888</v>
      </c>
      <c r="E103" s="285">
        <v>10960</v>
      </c>
      <c r="F103" s="289">
        <v>3008</v>
      </c>
      <c r="G103" s="289">
        <v>1528</v>
      </c>
      <c r="H103" s="289">
        <v>746.88</v>
      </c>
      <c r="I103" s="289">
        <v>733.12</v>
      </c>
      <c r="J103" s="289">
        <v>377.6</v>
      </c>
      <c r="K103" s="289">
        <v>217</v>
      </c>
      <c r="L103" s="289">
        <v>85.08</v>
      </c>
      <c r="M103" s="289">
        <v>75.52</v>
      </c>
      <c r="N103" s="289">
        <v>2630.4</v>
      </c>
      <c r="O103" s="289">
        <v>1311</v>
      </c>
      <c r="P103" s="289">
        <v>661.8</v>
      </c>
      <c r="Q103" s="289">
        <v>657.6</v>
      </c>
      <c r="R103" s="289">
        <v>0</v>
      </c>
      <c r="S103" s="289">
        <v>0</v>
      </c>
      <c r="T103" s="289"/>
      <c r="U103" s="289">
        <v>250</v>
      </c>
      <c r="V103" s="289">
        <v>186</v>
      </c>
      <c r="W103" s="289">
        <v>64</v>
      </c>
      <c r="X103" s="289">
        <v>1743</v>
      </c>
      <c r="Y103" s="289">
        <v>1176</v>
      </c>
      <c r="Z103" s="289">
        <v>567</v>
      </c>
      <c r="AA103" s="289">
        <v>162</v>
      </c>
      <c r="AB103" s="289">
        <v>31</v>
      </c>
      <c r="AC103" s="289">
        <v>131</v>
      </c>
      <c r="AD103" s="289">
        <v>119.88</v>
      </c>
      <c r="AE103" s="289">
        <v>21.08</v>
      </c>
      <c r="AF103" s="289">
        <v>98.8</v>
      </c>
      <c r="AG103" s="289">
        <v>0</v>
      </c>
      <c r="AH103" s="285"/>
    </row>
    <row r="104" spans="1:34" ht="10.9" customHeight="1">
      <c r="A104" s="510"/>
      <c r="B104" s="285" t="s">
        <v>267</v>
      </c>
      <c r="C104" s="285">
        <v>0</v>
      </c>
      <c r="D104" s="285">
        <v>1783</v>
      </c>
      <c r="E104" s="285">
        <v>11660</v>
      </c>
      <c r="F104" s="289">
        <v>3155</v>
      </c>
      <c r="G104" s="289">
        <v>1600</v>
      </c>
      <c r="H104" s="289">
        <v>629.9</v>
      </c>
      <c r="I104" s="289">
        <v>925.1</v>
      </c>
      <c r="J104" s="289">
        <v>356.6</v>
      </c>
      <c r="K104" s="289">
        <v>205</v>
      </c>
      <c r="L104" s="289">
        <v>66.02</v>
      </c>
      <c r="M104" s="289">
        <v>85.58</v>
      </c>
      <c r="N104" s="289">
        <v>2798.4</v>
      </c>
      <c r="O104" s="289">
        <v>1395</v>
      </c>
      <c r="P104" s="289">
        <v>563.88</v>
      </c>
      <c r="Q104" s="289">
        <v>839.52</v>
      </c>
      <c r="R104" s="289">
        <v>0</v>
      </c>
      <c r="S104" s="289">
        <v>0</v>
      </c>
      <c r="T104" s="289"/>
      <c r="U104" s="289">
        <v>176</v>
      </c>
      <c r="V104" s="289">
        <v>138</v>
      </c>
      <c r="W104" s="289">
        <v>38</v>
      </c>
      <c r="X104" s="289">
        <v>1286</v>
      </c>
      <c r="Y104" s="289">
        <v>930</v>
      </c>
      <c r="Z104" s="289">
        <v>356</v>
      </c>
      <c r="AA104" s="289">
        <v>519</v>
      </c>
      <c r="AB104" s="289">
        <v>67</v>
      </c>
      <c r="AC104" s="289">
        <v>452</v>
      </c>
      <c r="AD104" s="289">
        <v>248.9</v>
      </c>
      <c r="AE104" s="289">
        <v>28.02</v>
      </c>
      <c r="AF104" s="289">
        <v>220.88</v>
      </c>
      <c r="AG104" s="289">
        <v>0</v>
      </c>
      <c r="AH104" s="285"/>
    </row>
    <row r="105" spans="1:34">
      <c r="A105" s="510"/>
      <c r="B105" s="285" t="s">
        <v>268</v>
      </c>
      <c r="C105" s="285">
        <v>4</v>
      </c>
      <c r="D105" s="285">
        <v>566</v>
      </c>
      <c r="E105" s="285">
        <v>4403</v>
      </c>
      <c r="F105" s="289">
        <v>1172.32</v>
      </c>
      <c r="G105" s="289">
        <v>594.4</v>
      </c>
      <c r="H105" s="289">
        <v>405.83</v>
      </c>
      <c r="I105" s="289">
        <v>172.09</v>
      </c>
      <c r="J105" s="289">
        <v>115.6</v>
      </c>
      <c r="K105" s="289">
        <v>67.400000000000006</v>
      </c>
      <c r="L105" s="289">
        <v>34.619999999999997</v>
      </c>
      <c r="M105" s="289">
        <v>13.58</v>
      </c>
      <c r="N105" s="289">
        <v>1056.72</v>
      </c>
      <c r="O105" s="289">
        <v>527</v>
      </c>
      <c r="P105" s="289">
        <v>371.21</v>
      </c>
      <c r="Q105" s="289">
        <v>158.51</v>
      </c>
      <c r="R105" s="289">
        <v>0</v>
      </c>
      <c r="S105" s="289">
        <v>0</v>
      </c>
      <c r="T105" s="289"/>
      <c r="U105" s="289">
        <v>77</v>
      </c>
      <c r="V105" s="289">
        <v>53</v>
      </c>
      <c r="W105" s="289">
        <v>24</v>
      </c>
      <c r="X105" s="289">
        <v>720</v>
      </c>
      <c r="Y105" s="289">
        <v>429</v>
      </c>
      <c r="Z105" s="289">
        <v>291</v>
      </c>
      <c r="AA105" s="289">
        <v>110</v>
      </c>
      <c r="AB105" s="289">
        <v>14</v>
      </c>
      <c r="AC105" s="289">
        <v>96</v>
      </c>
      <c r="AD105" s="289">
        <v>93.23</v>
      </c>
      <c r="AE105" s="289">
        <v>11.02</v>
      </c>
      <c r="AF105" s="289">
        <v>82.21</v>
      </c>
      <c r="AG105" s="289">
        <v>0</v>
      </c>
      <c r="AH105" s="285"/>
    </row>
    <row r="106" spans="1:34" ht="13.9" customHeight="1">
      <c r="A106" s="510"/>
      <c r="B106" s="285" t="s">
        <v>269</v>
      </c>
      <c r="C106" s="285">
        <v>10</v>
      </c>
      <c r="D106" s="285">
        <v>1233</v>
      </c>
      <c r="E106" s="285">
        <v>8258</v>
      </c>
      <c r="F106" s="289">
        <v>2334.04</v>
      </c>
      <c r="G106" s="289">
        <v>1184.44</v>
      </c>
      <c r="H106" s="289">
        <v>829.51</v>
      </c>
      <c r="I106" s="289">
        <v>320.08999999999997</v>
      </c>
      <c r="J106" s="289">
        <v>252.6</v>
      </c>
      <c r="K106" s="289">
        <v>152.44</v>
      </c>
      <c r="L106" s="289">
        <v>72.38</v>
      </c>
      <c r="M106" s="289">
        <v>27.78</v>
      </c>
      <c r="N106" s="289">
        <v>2081.44</v>
      </c>
      <c r="O106" s="289">
        <v>1032</v>
      </c>
      <c r="P106" s="289">
        <v>757.13</v>
      </c>
      <c r="Q106" s="289">
        <v>292.31</v>
      </c>
      <c r="R106" s="289">
        <v>0</v>
      </c>
      <c r="S106" s="289">
        <v>0</v>
      </c>
      <c r="T106" s="289"/>
      <c r="U106" s="289">
        <v>209</v>
      </c>
      <c r="V106" s="289">
        <v>145</v>
      </c>
      <c r="W106" s="289">
        <v>64</v>
      </c>
      <c r="X106" s="289">
        <v>1518</v>
      </c>
      <c r="Y106" s="289">
        <v>828</v>
      </c>
      <c r="Z106" s="289">
        <v>690</v>
      </c>
      <c r="AA106" s="289">
        <v>206</v>
      </c>
      <c r="AB106" s="289">
        <v>7</v>
      </c>
      <c r="AC106" s="289">
        <v>199</v>
      </c>
      <c r="AD106" s="289">
        <v>80.95</v>
      </c>
      <c r="AE106" s="289">
        <v>8.82</v>
      </c>
      <c r="AF106" s="289">
        <v>72.13</v>
      </c>
      <c r="AG106" s="289">
        <v>0</v>
      </c>
      <c r="AH106" s="285"/>
    </row>
    <row r="107" spans="1:34" ht="12" customHeight="1">
      <c r="A107" s="510"/>
      <c r="B107" s="285" t="s">
        <v>270</v>
      </c>
      <c r="C107" s="285">
        <v>11</v>
      </c>
      <c r="D107" s="285">
        <v>1453</v>
      </c>
      <c r="E107" s="285">
        <v>7802</v>
      </c>
      <c r="F107" s="289">
        <v>2169.6799999999998</v>
      </c>
      <c r="G107" s="289">
        <v>1473.6</v>
      </c>
      <c r="H107" s="289">
        <v>559.63</v>
      </c>
      <c r="I107" s="289">
        <v>136.44999999999999</v>
      </c>
      <c r="J107" s="289">
        <v>297.2</v>
      </c>
      <c r="K107" s="289">
        <v>229.6</v>
      </c>
      <c r="L107" s="289">
        <v>55.98</v>
      </c>
      <c r="M107" s="289">
        <v>11.62</v>
      </c>
      <c r="N107" s="289">
        <v>1872.48</v>
      </c>
      <c r="O107" s="289">
        <v>1244</v>
      </c>
      <c r="P107" s="289">
        <v>503.65</v>
      </c>
      <c r="Q107" s="289">
        <v>124.83</v>
      </c>
      <c r="R107" s="289">
        <v>0</v>
      </c>
      <c r="S107" s="289">
        <v>0</v>
      </c>
      <c r="T107" s="289"/>
      <c r="U107" s="289">
        <v>183</v>
      </c>
      <c r="V107" s="289">
        <v>152</v>
      </c>
      <c r="W107" s="289">
        <v>31</v>
      </c>
      <c r="X107" s="289">
        <v>1348</v>
      </c>
      <c r="Y107" s="289">
        <v>975</v>
      </c>
      <c r="Z107" s="289">
        <v>373</v>
      </c>
      <c r="AA107" s="289">
        <v>338</v>
      </c>
      <c r="AB107" s="289">
        <v>77</v>
      </c>
      <c r="AC107" s="289">
        <v>261</v>
      </c>
      <c r="AD107" s="289">
        <v>164.23</v>
      </c>
      <c r="AE107" s="289">
        <v>25.58</v>
      </c>
      <c r="AF107" s="289">
        <v>138.65</v>
      </c>
      <c r="AG107" s="289">
        <v>0</v>
      </c>
      <c r="AH107" s="285"/>
    </row>
    <row r="108" spans="1:34" ht="10.15" customHeight="1">
      <c r="A108" s="510"/>
      <c r="B108" s="285" t="s">
        <v>271</v>
      </c>
      <c r="C108" s="285">
        <v>3</v>
      </c>
      <c r="D108" s="285">
        <v>788</v>
      </c>
      <c r="E108" s="285">
        <v>3006</v>
      </c>
      <c r="F108" s="289">
        <v>880.84</v>
      </c>
      <c r="G108" s="289">
        <v>601.79999999999995</v>
      </c>
      <c r="H108" s="289">
        <v>224.64</v>
      </c>
      <c r="I108" s="289">
        <v>54.400000000000098</v>
      </c>
      <c r="J108" s="289">
        <v>159.4</v>
      </c>
      <c r="K108" s="289">
        <v>122.8</v>
      </c>
      <c r="L108" s="289">
        <v>30.3</v>
      </c>
      <c r="M108" s="289">
        <v>6.3</v>
      </c>
      <c r="N108" s="289">
        <v>721.44</v>
      </c>
      <c r="O108" s="289">
        <v>479</v>
      </c>
      <c r="P108" s="289">
        <v>194.34</v>
      </c>
      <c r="Q108" s="289">
        <v>48.100000000000101</v>
      </c>
      <c r="R108" s="289">
        <v>0</v>
      </c>
      <c r="S108" s="289">
        <v>0</v>
      </c>
      <c r="T108" s="289"/>
      <c r="U108" s="289">
        <v>130</v>
      </c>
      <c r="V108" s="289">
        <v>108</v>
      </c>
      <c r="W108" s="289">
        <v>22</v>
      </c>
      <c r="X108" s="289">
        <v>581</v>
      </c>
      <c r="Y108" s="289">
        <v>420</v>
      </c>
      <c r="Z108" s="289">
        <v>161</v>
      </c>
      <c r="AA108" s="289">
        <v>72</v>
      </c>
      <c r="AB108" s="289">
        <v>15</v>
      </c>
      <c r="AC108" s="289">
        <v>57</v>
      </c>
      <c r="AD108" s="289">
        <v>43.44</v>
      </c>
      <c r="AE108" s="289">
        <v>8.1</v>
      </c>
      <c r="AF108" s="289">
        <v>35.340000000000003</v>
      </c>
      <c r="AG108" s="289">
        <v>0</v>
      </c>
      <c r="AH108" s="285"/>
    </row>
    <row r="109" spans="1:34">
      <c r="A109" s="510"/>
      <c r="B109" s="285" t="s">
        <v>272</v>
      </c>
      <c r="C109" s="285">
        <v>8</v>
      </c>
      <c r="D109" s="285">
        <v>1162</v>
      </c>
      <c r="E109" s="285">
        <v>6100</v>
      </c>
      <c r="F109" s="289">
        <v>1701.2</v>
      </c>
      <c r="G109" s="289">
        <v>1155.8</v>
      </c>
      <c r="H109" s="289">
        <v>438.5</v>
      </c>
      <c r="I109" s="289">
        <v>106.9</v>
      </c>
      <c r="J109" s="289">
        <v>237.2</v>
      </c>
      <c r="K109" s="289">
        <v>182.8</v>
      </c>
      <c r="L109" s="289">
        <v>45.1</v>
      </c>
      <c r="M109" s="289">
        <v>9.3000000000000203</v>
      </c>
      <c r="N109" s="289">
        <v>1464</v>
      </c>
      <c r="O109" s="289">
        <v>973</v>
      </c>
      <c r="P109" s="289">
        <v>393.4</v>
      </c>
      <c r="Q109" s="289">
        <v>97.6</v>
      </c>
      <c r="R109" s="289">
        <v>0</v>
      </c>
      <c r="S109" s="289">
        <v>0</v>
      </c>
      <c r="T109" s="289"/>
      <c r="U109" s="289">
        <v>199</v>
      </c>
      <c r="V109" s="289">
        <v>165</v>
      </c>
      <c r="W109" s="289">
        <v>34</v>
      </c>
      <c r="X109" s="289">
        <v>1193</v>
      </c>
      <c r="Y109" s="289">
        <v>863</v>
      </c>
      <c r="Z109" s="289">
        <v>330</v>
      </c>
      <c r="AA109" s="289">
        <v>125</v>
      </c>
      <c r="AB109" s="289">
        <v>18</v>
      </c>
      <c r="AC109" s="289">
        <v>107</v>
      </c>
      <c r="AD109" s="289">
        <v>77.3</v>
      </c>
      <c r="AE109" s="289">
        <v>10.9</v>
      </c>
      <c r="AF109" s="289">
        <v>66.400000000000006</v>
      </c>
      <c r="AG109" s="289">
        <v>0</v>
      </c>
      <c r="AH109" s="285"/>
    </row>
    <row r="110" spans="1:34">
      <c r="A110" s="510"/>
      <c r="B110" s="285" t="s">
        <v>273</v>
      </c>
      <c r="C110" s="285">
        <v>8</v>
      </c>
      <c r="D110" s="285">
        <v>792</v>
      </c>
      <c r="E110" s="285">
        <v>6019</v>
      </c>
      <c r="F110" s="289">
        <v>1607.76</v>
      </c>
      <c r="G110" s="289">
        <v>1086.8</v>
      </c>
      <c r="H110" s="289">
        <v>367</v>
      </c>
      <c r="I110" s="289">
        <v>153.96</v>
      </c>
      <c r="J110" s="289">
        <v>163.19999999999999</v>
      </c>
      <c r="K110" s="289">
        <v>126.8</v>
      </c>
      <c r="L110" s="289">
        <v>26.9</v>
      </c>
      <c r="M110" s="289">
        <v>9.5000000000000107</v>
      </c>
      <c r="N110" s="289">
        <v>1444.56</v>
      </c>
      <c r="O110" s="289">
        <v>960</v>
      </c>
      <c r="P110" s="289">
        <v>340.1</v>
      </c>
      <c r="Q110" s="289">
        <v>144.46</v>
      </c>
      <c r="R110" s="289">
        <v>0</v>
      </c>
      <c r="S110" s="289">
        <v>0</v>
      </c>
      <c r="T110" s="289"/>
      <c r="U110" s="289">
        <v>130</v>
      </c>
      <c r="V110" s="289">
        <v>110</v>
      </c>
      <c r="W110" s="289">
        <v>20</v>
      </c>
      <c r="X110" s="289">
        <v>1101</v>
      </c>
      <c r="Y110" s="289">
        <v>825</v>
      </c>
      <c r="Z110" s="289">
        <v>276</v>
      </c>
      <c r="AA110" s="289">
        <v>148</v>
      </c>
      <c r="AB110" s="289">
        <v>17</v>
      </c>
      <c r="AC110" s="289">
        <v>131</v>
      </c>
      <c r="AD110" s="289">
        <v>74.8</v>
      </c>
      <c r="AE110" s="289">
        <v>6.7</v>
      </c>
      <c r="AF110" s="289">
        <v>68.099999999999994</v>
      </c>
      <c r="AG110" s="289">
        <v>0</v>
      </c>
      <c r="AH110" s="285"/>
    </row>
    <row r="111" spans="1:34" ht="13.15" customHeight="1">
      <c r="A111" s="510"/>
      <c r="B111" s="285" t="s">
        <v>274</v>
      </c>
      <c r="C111" s="285">
        <v>8</v>
      </c>
      <c r="D111" s="285">
        <v>1024</v>
      </c>
      <c r="E111" s="285">
        <v>4800</v>
      </c>
      <c r="F111" s="289">
        <v>1409.28</v>
      </c>
      <c r="G111" s="289">
        <v>923.63</v>
      </c>
      <c r="H111" s="289">
        <v>391.13</v>
      </c>
      <c r="I111" s="289">
        <v>94.52</v>
      </c>
      <c r="J111" s="289">
        <v>209.6</v>
      </c>
      <c r="K111" s="289">
        <v>161.63</v>
      </c>
      <c r="L111" s="289">
        <v>39.78</v>
      </c>
      <c r="M111" s="289">
        <v>8.19</v>
      </c>
      <c r="N111" s="289">
        <v>1199.68</v>
      </c>
      <c r="O111" s="289">
        <v>762</v>
      </c>
      <c r="P111" s="289">
        <v>351.35</v>
      </c>
      <c r="Q111" s="289">
        <v>86.33</v>
      </c>
      <c r="R111" s="289">
        <v>0</v>
      </c>
      <c r="S111" s="289">
        <v>0</v>
      </c>
      <c r="T111" s="289"/>
      <c r="U111" s="289">
        <v>149</v>
      </c>
      <c r="V111" s="289">
        <v>122</v>
      </c>
      <c r="W111" s="289">
        <v>27</v>
      </c>
      <c r="X111" s="289">
        <v>846</v>
      </c>
      <c r="Y111" s="289">
        <v>571</v>
      </c>
      <c r="Z111" s="289">
        <v>275</v>
      </c>
      <c r="AA111" s="289">
        <v>225</v>
      </c>
      <c r="AB111" s="289">
        <v>40</v>
      </c>
      <c r="AC111" s="289">
        <v>185</v>
      </c>
      <c r="AD111" s="289">
        <v>94.76</v>
      </c>
      <c r="AE111" s="289">
        <v>12.41</v>
      </c>
      <c r="AF111" s="289">
        <v>82.35</v>
      </c>
      <c r="AG111" s="289">
        <v>0</v>
      </c>
      <c r="AH111" s="285"/>
    </row>
    <row r="112" spans="1:34" ht="27">
      <c r="A112" s="510"/>
      <c r="B112" s="285" t="s">
        <v>275</v>
      </c>
      <c r="C112" s="285">
        <v>2</v>
      </c>
      <c r="D112" s="285">
        <v>434</v>
      </c>
      <c r="E112" s="285">
        <v>1758</v>
      </c>
      <c r="F112" s="289">
        <v>509.92</v>
      </c>
      <c r="G112" s="289">
        <v>261.2</v>
      </c>
      <c r="H112" s="289">
        <v>199.59</v>
      </c>
      <c r="I112" s="289">
        <v>49.13</v>
      </c>
      <c r="J112" s="289">
        <v>88</v>
      </c>
      <c r="K112" s="289">
        <v>51.2</v>
      </c>
      <c r="L112" s="289">
        <v>29.86</v>
      </c>
      <c r="M112" s="289">
        <v>6.94</v>
      </c>
      <c r="N112" s="289">
        <v>421.92</v>
      </c>
      <c r="O112" s="289">
        <v>210</v>
      </c>
      <c r="P112" s="289">
        <v>169.73</v>
      </c>
      <c r="Q112" s="289">
        <v>42.19</v>
      </c>
      <c r="R112" s="289">
        <v>0</v>
      </c>
      <c r="S112" s="289">
        <v>0</v>
      </c>
      <c r="T112" s="289"/>
      <c r="U112" s="289">
        <v>83</v>
      </c>
      <c r="V112" s="289">
        <v>54</v>
      </c>
      <c r="W112" s="289">
        <v>29</v>
      </c>
      <c r="X112" s="289">
        <v>307</v>
      </c>
      <c r="Y112" s="289">
        <v>173</v>
      </c>
      <c r="Z112" s="289">
        <v>134</v>
      </c>
      <c r="AA112" s="289">
        <v>33</v>
      </c>
      <c r="AB112" s="289">
        <v>0</v>
      </c>
      <c r="AC112" s="289">
        <v>33</v>
      </c>
      <c r="AD112" s="289">
        <v>37.79</v>
      </c>
      <c r="AE112" s="289">
        <v>0</v>
      </c>
      <c r="AF112" s="289">
        <v>37.79</v>
      </c>
      <c r="AG112" s="289">
        <v>0</v>
      </c>
      <c r="AH112" s="285" t="s">
        <v>428</v>
      </c>
    </row>
    <row r="113" spans="1:34" ht="12" customHeight="1">
      <c r="A113" s="510"/>
      <c r="B113" s="286" t="s">
        <v>276</v>
      </c>
      <c r="C113" s="285">
        <v>14</v>
      </c>
      <c r="D113" s="285">
        <v>1900</v>
      </c>
      <c r="E113" s="285">
        <v>12680</v>
      </c>
      <c r="F113" s="289">
        <v>3431.6</v>
      </c>
      <c r="G113" s="289">
        <v>2322.4</v>
      </c>
      <c r="H113" s="289">
        <v>782.08</v>
      </c>
      <c r="I113" s="289">
        <v>327.12</v>
      </c>
      <c r="J113" s="289">
        <v>388.4</v>
      </c>
      <c r="K113" s="289">
        <v>300.39999999999998</v>
      </c>
      <c r="L113" s="289">
        <v>65.2</v>
      </c>
      <c r="M113" s="289">
        <v>22.8</v>
      </c>
      <c r="N113" s="289">
        <v>3043.2</v>
      </c>
      <c r="O113" s="289">
        <v>2022</v>
      </c>
      <c r="P113" s="289">
        <v>716.88</v>
      </c>
      <c r="Q113" s="289">
        <v>304.32</v>
      </c>
      <c r="R113" s="289">
        <v>0</v>
      </c>
      <c r="S113" s="289">
        <v>0</v>
      </c>
      <c r="T113" s="289"/>
      <c r="U113" s="289">
        <v>291</v>
      </c>
      <c r="V113" s="289">
        <v>247</v>
      </c>
      <c r="W113" s="289">
        <v>44</v>
      </c>
      <c r="X113" s="289">
        <v>2140</v>
      </c>
      <c r="Y113" s="289">
        <v>1605</v>
      </c>
      <c r="Z113" s="289">
        <v>535</v>
      </c>
      <c r="AA113" s="289">
        <v>459</v>
      </c>
      <c r="AB113" s="289">
        <v>53</v>
      </c>
      <c r="AC113" s="289">
        <v>406</v>
      </c>
      <c r="AD113" s="289">
        <v>214.48</v>
      </c>
      <c r="AE113" s="289">
        <v>21.6</v>
      </c>
      <c r="AF113" s="289">
        <v>192.88</v>
      </c>
      <c r="AG113" s="289">
        <v>0</v>
      </c>
      <c r="AH113" s="285"/>
    </row>
    <row r="114" spans="1:34">
      <c r="A114" s="510" t="s">
        <v>277</v>
      </c>
      <c r="B114" s="285" t="s">
        <v>278</v>
      </c>
      <c r="C114" s="285">
        <v>74</v>
      </c>
      <c r="D114" s="285">
        <v>15808</v>
      </c>
      <c r="E114" s="285">
        <v>50286</v>
      </c>
      <c r="F114" s="289">
        <v>15619.84</v>
      </c>
      <c r="G114" s="289">
        <v>8509.83</v>
      </c>
      <c r="H114" s="289">
        <v>3472.47</v>
      </c>
      <c r="I114" s="289">
        <v>3637.54</v>
      </c>
      <c r="J114" s="289">
        <v>3206</v>
      </c>
      <c r="K114" s="289">
        <v>2089.83</v>
      </c>
      <c r="L114" s="289">
        <v>680.8</v>
      </c>
      <c r="M114" s="289">
        <v>435.37</v>
      </c>
      <c r="N114" s="289">
        <v>12413.84</v>
      </c>
      <c r="O114" s="289">
        <v>6420</v>
      </c>
      <c r="P114" s="289">
        <v>2791.67</v>
      </c>
      <c r="Q114" s="289">
        <v>3202.17</v>
      </c>
      <c r="R114" s="289">
        <v>0</v>
      </c>
      <c r="S114" s="289">
        <v>0</v>
      </c>
      <c r="T114" s="289"/>
      <c r="U114" s="289">
        <v>2344</v>
      </c>
      <c r="V114" s="289">
        <v>1827</v>
      </c>
      <c r="W114" s="289">
        <v>517</v>
      </c>
      <c r="X114" s="289">
        <v>7505</v>
      </c>
      <c r="Y114" s="289">
        <v>5316</v>
      </c>
      <c r="Z114" s="289">
        <v>2189</v>
      </c>
      <c r="AA114" s="289">
        <v>1334</v>
      </c>
      <c r="AB114" s="289">
        <v>262</v>
      </c>
      <c r="AC114" s="289">
        <v>1072</v>
      </c>
      <c r="AD114" s="289">
        <v>799.3</v>
      </c>
      <c r="AE114" s="289">
        <v>164.63</v>
      </c>
      <c r="AF114" s="289">
        <v>634.66999999999996</v>
      </c>
      <c r="AG114" s="289">
        <v>0</v>
      </c>
      <c r="AH114" s="285"/>
    </row>
    <row r="115" spans="1:34">
      <c r="A115" s="510"/>
      <c r="B115" s="285" t="s">
        <v>356</v>
      </c>
      <c r="C115" s="285">
        <v>33</v>
      </c>
      <c r="D115" s="285">
        <v>4241</v>
      </c>
      <c r="E115" s="285">
        <v>21900</v>
      </c>
      <c r="F115" s="289">
        <v>6469.2</v>
      </c>
      <c r="G115" s="289">
        <v>3112.23</v>
      </c>
      <c r="H115" s="289">
        <v>635.63</v>
      </c>
      <c r="I115" s="289">
        <v>2721.34</v>
      </c>
      <c r="J115" s="289">
        <v>868</v>
      </c>
      <c r="K115" s="289">
        <v>508.23</v>
      </c>
      <c r="L115" s="289">
        <v>76.62</v>
      </c>
      <c r="M115" s="289">
        <v>283.14999999999998</v>
      </c>
      <c r="N115" s="289">
        <v>5601.2</v>
      </c>
      <c r="O115" s="289">
        <v>2604</v>
      </c>
      <c r="P115" s="289">
        <v>559.01</v>
      </c>
      <c r="Q115" s="289">
        <v>2438.19</v>
      </c>
      <c r="R115" s="289">
        <v>0</v>
      </c>
      <c r="S115" s="289">
        <v>0</v>
      </c>
      <c r="T115" s="289"/>
      <c r="U115" s="289">
        <v>501</v>
      </c>
      <c r="V115" s="289">
        <v>454</v>
      </c>
      <c r="W115" s="289">
        <v>47</v>
      </c>
      <c r="X115" s="289">
        <v>2388</v>
      </c>
      <c r="Y115" s="289">
        <v>2024</v>
      </c>
      <c r="Z115" s="289">
        <v>364</v>
      </c>
      <c r="AA115" s="289">
        <v>619</v>
      </c>
      <c r="AB115" s="289">
        <v>54</v>
      </c>
      <c r="AC115" s="289">
        <v>565</v>
      </c>
      <c r="AD115" s="289">
        <v>239.86</v>
      </c>
      <c r="AE115" s="289">
        <v>29.85</v>
      </c>
      <c r="AF115" s="289">
        <v>210.01</v>
      </c>
      <c r="AG115" s="289">
        <v>0</v>
      </c>
      <c r="AH115" s="285"/>
    </row>
    <row r="116" spans="1:34">
      <c r="A116" s="510"/>
      <c r="B116" s="285" t="s">
        <v>279</v>
      </c>
      <c r="C116" s="285">
        <v>33</v>
      </c>
      <c r="D116" s="285">
        <v>2487</v>
      </c>
      <c r="E116" s="285">
        <v>10754</v>
      </c>
      <c r="F116" s="289">
        <v>3443.36</v>
      </c>
      <c r="G116" s="289">
        <v>1577.23</v>
      </c>
      <c r="H116" s="289">
        <v>31.489999999999899</v>
      </c>
      <c r="I116" s="289">
        <v>1834.64</v>
      </c>
      <c r="J116" s="289">
        <v>517.20000000000005</v>
      </c>
      <c r="K116" s="289">
        <v>306.23</v>
      </c>
      <c r="L116" s="289">
        <v>12.01</v>
      </c>
      <c r="M116" s="289">
        <v>198.96</v>
      </c>
      <c r="N116" s="289">
        <v>2926.16</v>
      </c>
      <c r="O116" s="289">
        <v>1271</v>
      </c>
      <c r="P116" s="289">
        <v>19.479999999999901</v>
      </c>
      <c r="Q116" s="289">
        <v>1635.68</v>
      </c>
      <c r="R116" s="289">
        <v>0</v>
      </c>
      <c r="S116" s="289">
        <v>0</v>
      </c>
      <c r="T116" s="289"/>
      <c r="U116" s="289">
        <v>287</v>
      </c>
      <c r="V116" s="289">
        <v>287</v>
      </c>
      <c r="W116" s="289">
        <v>0</v>
      </c>
      <c r="X116" s="289">
        <v>1070</v>
      </c>
      <c r="Y116" s="289">
        <v>1070</v>
      </c>
      <c r="Z116" s="289">
        <v>0</v>
      </c>
      <c r="AA116" s="289">
        <v>215</v>
      </c>
      <c r="AB116" s="289">
        <v>19</v>
      </c>
      <c r="AC116" s="289">
        <v>196</v>
      </c>
      <c r="AD116" s="289">
        <v>36.72</v>
      </c>
      <c r="AE116" s="289">
        <v>12.24</v>
      </c>
      <c r="AF116" s="289">
        <v>24.48</v>
      </c>
      <c r="AG116" s="289">
        <v>0</v>
      </c>
      <c r="AH116" s="285"/>
    </row>
    <row r="117" spans="1:34">
      <c r="A117" s="510"/>
      <c r="B117" s="285" t="s">
        <v>280</v>
      </c>
      <c r="C117" s="285">
        <v>0</v>
      </c>
      <c r="D117" s="285">
        <v>903</v>
      </c>
      <c r="E117" s="285">
        <v>5592</v>
      </c>
      <c r="F117" s="289">
        <v>1522.68</v>
      </c>
      <c r="G117" s="289">
        <v>773</v>
      </c>
      <c r="H117" s="289">
        <v>303.72000000000003</v>
      </c>
      <c r="I117" s="289">
        <v>445.96</v>
      </c>
      <c r="J117" s="289">
        <v>180.6</v>
      </c>
      <c r="K117" s="289">
        <v>104</v>
      </c>
      <c r="L117" s="289">
        <v>33.26</v>
      </c>
      <c r="M117" s="289">
        <v>43.34</v>
      </c>
      <c r="N117" s="289">
        <v>1342.08</v>
      </c>
      <c r="O117" s="289">
        <v>669</v>
      </c>
      <c r="P117" s="289">
        <v>270.45999999999998</v>
      </c>
      <c r="Q117" s="289">
        <v>402.62</v>
      </c>
      <c r="R117" s="289">
        <v>0</v>
      </c>
      <c r="S117" s="289">
        <v>0</v>
      </c>
      <c r="T117" s="289"/>
      <c r="U117" s="289">
        <v>122</v>
      </c>
      <c r="V117" s="289">
        <v>95</v>
      </c>
      <c r="W117" s="289">
        <v>27</v>
      </c>
      <c r="X117" s="289">
        <v>742</v>
      </c>
      <c r="Y117" s="289">
        <v>537</v>
      </c>
      <c r="Z117" s="289">
        <v>205</v>
      </c>
      <c r="AA117" s="289">
        <v>138</v>
      </c>
      <c r="AB117" s="289">
        <v>9</v>
      </c>
      <c r="AC117" s="289">
        <v>129</v>
      </c>
      <c r="AD117" s="289">
        <v>74.72</v>
      </c>
      <c r="AE117" s="289">
        <v>6.26</v>
      </c>
      <c r="AF117" s="289">
        <v>68.459999999999994</v>
      </c>
      <c r="AG117" s="289">
        <v>0</v>
      </c>
      <c r="AH117" s="285"/>
    </row>
    <row r="118" spans="1:34">
      <c r="A118" s="510"/>
      <c r="B118" s="285" t="s">
        <v>281</v>
      </c>
      <c r="C118" s="285">
        <v>0</v>
      </c>
      <c r="D118" s="285">
        <v>851</v>
      </c>
      <c r="E118" s="285">
        <v>5554</v>
      </c>
      <c r="F118" s="289">
        <v>1503.16</v>
      </c>
      <c r="G118" s="289">
        <v>762</v>
      </c>
      <c r="H118" s="289">
        <v>300.42</v>
      </c>
      <c r="I118" s="289">
        <v>440.74</v>
      </c>
      <c r="J118" s="289">
        <v>170.2</v>
      </c>
      <c r="K118" s="289">
        <v>98</v>
      </c>
      <c r="L118" s="289">
        <v>31.35</v>
      </c>
      <c r="M118" s="289">
        <v>40.85</v>
      </c>
      <c r="N118" s="289">
        <v>1332.96</v>
      </c>
      <c r="O118" s="289">
        <v>664</v>
      </c>
      <c r="P118" s="289">
        <v>269.07</v>
      </c>
      <c r="Q118" s="289">
        <v>399.89</v>
      </c>
      <c r="R118" s="289">
        <v>0</v>
      </c>
      <c r="S118" s="289">
        <v>0</v>
      </c>
      <c r="T118" s="289"/>
      <c r="U118" s="289">
        <v>92</v>
      </c>
      <c r="V118" s="289">
        <v>72</v>
      </c>
      <c r="W118" s="289">
        <v>20</v>
      </c>
      <c r="X118" s="289">
        <v>576</v>
      </c>
      <c r="Y118" s="289">
        <v>417</v>
      </c>
      <c r="Z118" s="289">
        <v>159</v>
      </c>
      <c r="AA118" s="289">
        <v>266</v>
      </c>
      <c r="AB118" s="289">
        <v>26</v>
      </c>
      <c r="AC118" s="289">
        <v>240</v>
      </c>
      <c r="AD118" s="289">
        <v>128.41999999999999</v>
      </c>
      <c r="AE118" s="289">
        <v>11.35</v>
      </c>
      <c r="AF118" s="289">
        <v>117.07</v>
      </c>
      <c r="AG118" s="289">
        <v>0</v>
      </c>
      <c r="AH118" s="285"/>
    </row>
    <row r="119" spans="1:34">
      <c r="A119" s="510"/>
      <c r="B119" s="285" t="s">
        <v>282</v>
      </c>
      <c r="C119" s="285">
        <v>3</v>
      </c>
      <c r="D119" s="285">
        <v>342</v>
      </c>
      <c r="E119" s="285">
        <v>2283</v>
      </c>
      <c r="F119" s="289">
        <v>618.12</v>
      </c>
      <c r="G119" s="289">
        <v>313.8</v>
      </c>
      <c r="H119" s="289">
        <v>213.92</v>
      </c>
      <c r="I119" s="289">
        <v>90.4</v>
      </c>
      <c r="J119" s="289">
        <v>70.2</v>
      </c>
      <c r="K119" s="289">
        <v>40.799999999999997</v>
      </c>
      <c r="L119" s="289">
        <v>21.19</v>
      </c>
      <c r="M119" s="289">
        <v>8.2100000000000097</v>
      </c>
      <c r="N119" s="289">
        <v>547.91999999999996</v>
      </c>
      <c r="O119" s="289">
        <v>273</v>
      </c>
      <c r="P119" s="289">
        <v>192.73</v>
      </c>
      <c r="Q119" s="289">
        <v>82.19</v>
      </c>
      <c r="R119" s="289">
        <v>0</v>
      </c>
      <c r="S119" s="289">
        <v>0</v>
      </c>
      <c r="T119" s="289"/>
      <c r="U119" s="289">
        <v>51</v>
      </c>
      <c r="V119" s="289">
        <v>35</v>
      </c>
      <c r="W119" s="289">
        <v>16</v>
      </c>
      <c r="X119" s="289">
        <v>402</v>
      </c>
      <c r="Y119" s="289">
        <v>240</v>
      </c>
      <c r="Z119" s="289">
        <v>162</v>
      </c>
      <c r="AA119" s="289">
        <v>38</v>
      </c>
      <c r="AB119" s="289">
        <v>6</v>
      </c>
      <c r="AC119" s="289">
        <v>32</v>
      </c>
      <c r="AD119" s="289">
        <v>36.72</v>
      </c>
      <c r="AE119" s="289">
        <v>4.99</v>
      </c>
      <c r="AF119" s="289">
        <v>31.73</v>
      </c>
      <c r="AG119" s="289">
        <v>0</v>
      </c>
      <c r="AH119" s="285"/>
    </row>
    <row r="120" spans="1:34">
      <c r="A120" s="510"/>
      <c r="B120" s="285" t="s">
        <v>283</v>
      </c>
      <c r="C120" s="285">
        <v>7</v>
      </c>
      <c r="D120" s="285">
        <v>526</v>
      </c>
      <c r="E120" s="285">
        <v>4602</v>
      </c>
      <c r="F120" s="289">
        <v>1213.8800000000001</v>
      </c>
      <c r="G120" s="289">
        <v>615.20000000000005</v>
      </c>
      <c r="H120" s="289">
        <v>420.39</v>
      </c>
      <c r="I120" s="289">
        <v>178.29</v>
      </c>
      <c r="J120" s="289">
        <v>109.4</v>
      </c>
      <c r="K120" s="289">
        <v>65.2</v>
      </c>
      <c r="L120" s="289">
        <v>31.58</v>
      </c>
      <c r="M120" s="289">
        <v>12.62</v>
      </c>
      <c r="N120" s="289">
        <v>1104.48</v>
      </c>
      <c r="O120" s="289">
        <v>550</v>
      </c>
      <c r="P120" s="289">
        <v>388.81</v>
      </c>
      <c r="Q120" s="289">
        <v>165.67</v>
      </c>
      <c r="R120" s="289">
        <v>0</v>
      </c>
      <c r="S120" s="289">
        <v>0</v>
      </c>
      <c r="T120" s="289"/>
      <c r="U120" s="289">
        <v>77</v>
      </c>
      <c r="V120" s="289">
        <v>54</v>
      </c>
      <c r="W120" s="289">
        <v>23</v>
      </c>
      <c r="X120" s="289">
        <v>781</v>
      </c>
      <c r="Y120" s="289">
        <v>465</v>
      </c>
      <c r="Z120" s="289">
        <v>316</v>
      </c>
      <c r="AA120" s="289">
        <v>94</v>
      </c>
      <c r="AB120" s="289">
        <v>11</v>
      </c>
      <c r="AC120" s="289">
        <v>83</v>
      </c>
      <c r="AD120" s="289">
        <v>83.59</v>
      </c>
      <c r="AE120" s="289">
        <v>8.7799999999999994</v>
      </c>
      <c r="AF120" s="289">
        <v>74.81</v>
      </c>
      <c r="AG120" s="289">
        <v>0</v>
      </c>
      <c r="AH120" s="285"/>
    </row>
    <row r="121" spans="1:34">
      <c r="A121" s="510"/>
      <c r="B121" s="285" t="s">
        <v>284</v>
      </c>
      <c r="C121" s="285">
        <v>4</v>
      </c>
      <c r="D121" s="285">
        <v>381</v>
      </c>
      <c r="E121" s="285">
        <v>2847</v>
      </c>
      <c r="F121" s="289">
        <v>761.88</v>
      </c>
      <c r="G121" s="289">
        <v>514.4</v>
      </c>
      <c r="H121" s="289">
        <v>174.58</v>
      </c>
      <c r="I121" s="289">
        <v>72.900000000000006</v>
      </c>
      <c r="J121" s="289">
        <v>78.599999999999994</v>
      </c>
      <c r="K121" s="289">
        <v>60.4</v>
      </c>
      <c r="L121" s="289">
        <v>13.63</v>
      </c>
      <c r="M121" s="289">
        <v>4.57</v>
      </c>
      <c r="N121" s="289">
        <v>683.28</v>
      </c>
      <c r="O121" s="289">
        <v>454</v>
      </c>
      <c r="P121" s="289">
        <v>160.94999999999999</v>
      </c>
      <c r="Q121" s="289">
        <v>68.33</v>
      </c>
      <c r="R121" s="289">
        <v>0</v>
      </c>
      <c r="S121" s="289">
        <v>0</v>
      </c>
      <c r="T121" s="289"/>
      <c r="U121" s="289">
        <v>64</v>
      </c>
      <c r="V121" s="289">
        <v>54</v>
      </c>
      <c r="W121" s="289">
        <v>10</v>
      </c>
      <c r="X121" s="289">
        <v>536</v>
      </c>
      <c r="Y121" s="289">
        <v>403</v>
      </c>
      <c r="Z121" s="289">
        <v>133</v>
      </c>
      <c r="AA121" s="289">
        <v>56</v>
      </c>
      <c r="AB121" s="289">
        <v>6</v>
      </c>
      <c r="AC121" s="289">
        <v>50</v>
      </c>
      <c r="AD121" s="289">
        <v>32.979999999999997</v>
      </c>
      <c r="AE121" s="289">
        <v>4.03</v>
      </c>
      <c r="AF121" s="289">
        <v>28.95</v>
      </c>
      <c r="AG121" s="289">
        <v>0</v>
      </c>
      <c r="AH121" s="285"/>
    </row>
    <row r="122" spans="1:34">
      <c r="A122" s="510"/>
      <c r="B122" s="285" t="s">
        <v>285</v>
      </c>
      <c r="C122" s="285">
        <v>7</v>
      </c>
      <c r="D122" s="285">
        <v>4155</v>
      </c>
      <c r="E122" s="285">
        <v>5746</v>
      </c>
      <c r="F122" s="289">
        <v>2214.2399999999998</v>
      </c>
      <c r="G122" s="289">
        <v>1169.2</v>
      </c>
      <c r="H122" s="289">
        <v>840.66</v>
      </c>
      <c r="I122" s="289">
        <v>204.38</v>
      </c>
      <c r="J122" s="289">
        <v>835.2</v>
      </c>
      <c r="K122" s="289">
        <v>482.2</v>
      </c>
      <c r="L122" s="289">
        <v>286.52</v>
      </c>
      <c r="M122" s="289">
        <v>66.48</v>
      </c>
      <c r="N122" s="289">
        <v>1379.04</v>
      </c>
      <c r="O122" s="289">
        <v>687</v>
      </c>
      <c r="P122" s="289">
        <v>554.14</v>
      </c>
      <c r="Q122" s="289">
        <v>137.9</v>
      </c>
      <c r="R122" s="289">
        <v>0</v>
      </c>
      <c r="S122" s="289">
        <v>0</v>
      </c>
      <c r="T122" s="289"/>
      <c r="U122" s="289">
        <v>660</v>
      </c>
      <c r="V122" s="289">
        <v>428</v>
      </c>
      <c r="W122" s="289">
        <v>232</v>
      </c>
      <c r="X122" s="289">
        <v>1017</v>
      </c>
      <c r="Y122" s="289">
        <v>572</v>
      </c>
      <c r="Z122" s="289">
        <v>445</v>
      </c>
      <c r="AA122" s="289">
        <v>165</v>
      </c>
      <c r="AB122" s="289">
        <v>54</v>
      </c>
      <c r="AC122" s="289">
        <v>111</v>
      </c>
      <c r="AD122" s="289">
        <v>167.86</v>
      </c>
      <c r="AE122" s="289">
        <v>54.72</v>
      </c>
      <c r="AF122" s="289">
        <v>113.14</v>
      </c>
      <c r="AG122" s="289">
        <v>0</v>
      </c>
      <c r="AH122" s="285"/>
    </row>
    <row r="123" spans="1:34">
      <c r="A123" s="510"/>
      <c r="B123" s="285" t="s">
        <v>286</v>
      </c>
      <c r="C123" s="285">
        <v>5</v>
      </c>
      <c r="D123" s="285">
        <v>397</v>
      </c>
      <c r="E123" s="285">
        <v>3003</v>
      </c>
      <c r="F123" s="289">
        <v>803.12</v>
      </c>
      <c r="G123" s="289">
        <v>408</v>
      </c>
      <c r="H123" s="289">
        <v>277.48</v>
      </c>
      <c r="I123" s="289">
        <v>117.64</v>
      </c>
      <c r="J123" s="289">
        <v>82.4</v>
      </c>
      <c r="K123" s="289">
        <v>49</v>
      </c>
      <c r="L123" s="289">
        <v>23.87</v>
      </c>
      <c r="M123" s="289">
        <v>9.5299999999999994</v>
      </c>
      <c r="N123" s="289">
        <v>720.72</v>
      </c>
      <c r="O123" s="289">
        <v>359</v>
      </c>
      <c r="P123" s="289">
        <v>253.61</v>
      </c>
      <c r="Q123" s="289">
        <v>108.11</v>
      </c>
      <c r="R123" s="289">
        <v>0</v>
      </c>
      <c r="S123" s="289">
        <v>0</v>
      </c>
      <c r="T123" s="289"/>
      <c r="U123" s="289">
        <v>67</v>
      </c>
      <c r="V123" s="289">
        <v>46</v>
      </c>
      <c r="W123" s="289">
        <v>21</v>
      </c>
      <c r="X123" s="289">
        <v>500</v>
      </c>
      <c r="Y123" s="289">
        <v>298</v>
      </c>
      <c r="Z123" s="289">
        <v>202</v>
      </c>
      <c r="AA123" s="289">
        <v>62</v>
      </c>
      <c r="AB123" s="289">
        <v>3</v>
      </c>
      <c r="AC123" s="289">
        <v>59</v>
      </c>
      <c r="AD123" s="289">
        <v>56.48</v>
      </c>
      <c r="AE123" s="289">
        <v>2.87</v>
      </c>
      <c r="AF123" s="289">
        <v>53.61</v>
      </c>
      <c r="AG123" s="289">
        <v>0</v>
      </c>
      <c r="AH123" s="285"/>
    </row>
    <row r="124" spans="1:34">
      <c r="A124" s="510"/>
      <c r="B124" s="285" t="s">
        <v>287</v>
      </c>
      <c r="C124" s="285">
        <v>3</v>
      </c>
      <c r="D124" s="285">
        <v>293</v>
      </c>
      <c r="E124" s="285">
        <v>2165</v>
      </c>
      <c r="F124" s="289">
        <v>580</v>
      </c>
      <c r="G124" s="289">
        <v>294.8</v>
      </c>
      <c r="H124" s="289">
        <v>200.23</v>
      </c>
      <c r="I124" s="289">
        <v>84.97</v>
      </c>
      <c r="J124" s="289">
        <v>60.4</v>
      </c>
      <c r="K124" s="289">
        <v>35.799999999999997</v>
      </c>
      <c r="L124" s="289">
        <v>17.57</v>
      </c>
      <c r="M124" s="289">
        <v>7.03</v>
      </c>
      <c r="N124" s="289">
        <v>519.6</v>
      </c>
      <c r="O124" s="289">
        <v>259</v>
      </c>
      <c r="P124" s="289">
        <v>182.66</v>
      </c>
      <c r="Q124" s="289">
        <v>77.94</v>
      </c>
      <c r="R124" s="289">
        <v>0</v>
      </c>
      <c r="S124" s="289">
        <v>0</v>
      </c>
      <c r="T124" s="289"/>
      <c r="U124" s="289">
        <v>50</v>
      </c>
      <c r="V124" s="289">
        <v>34</v>
      </c>
      <c r="W124" s="289">
        <v>16</v>
      </c>
      <c r="X124" s="289">
        <v>369</v>
      </c>
      <c r="Y124" s="289">
        <v>220</v>
      </c>
      <c r="Z124" s="289">
        <v>149</v>
      </c>
      <c r="AA124" s="289">
        <v>40</v>
      </c>
      <c r="AB124" s="289">
        <v>2</v>
      </c>
      <c r="AC124" s="289">
        <v>38</v>
      </c>
      <c r="AD124" s="289">
        <v>36.03</v>
      </c>
      <c r="AE124" s="289">
        <v>1.37</v>
      </c>
      <c r="AF124" s="289">
        <v>34.659999999999997</v>
      </c>
      <c r="AG124" s="289">
        <v>0</v>
      </c>
      <c r="AH124" s="285"/>
    </row>
    <row r="125" spans="1:34">
      <c r="A125" s="510"/>
      <c r="B125" s="285" t="s">
        <v>288</v>
      </c>
      <c r="C125" s="285">
        <v>5</v>
      </c>
      <c r="D125" s="285">
        <v>2356</v>
      </c>
      <c r="E125" s="285">
        <v>3316</v>
      </c>
      <c r="F125" s="289">
        <v>1270.04</v>
      </c>
      <c r="G125" s="289">
        <v>894</v>
      </c>
      <c r="H125" s="289">
        <v>304.13</v>
      </c>
      <c r="I125" s="289">
        <v>71.910000000000096</v>
      </c>
      <c r="J125" s="289">
        <v>474.2</v>
      </c>
      <c r="K125" s="289">
        <v>365</v>
      </c>
      <c r="L125" s="289">
        <v>90.35</v>
      </c>
      <c r="M125" s="289">
        <v>18.850000000000001</v>
      </c>
      <c r="N125" s="289">
        <v>795.84</v>
      </c>
      <c r="O125" s="289">
        <v>529</v>
      </c>
      <c r="P125" s="289">
        <v>213.78</v>
      </c>
      <c r="Q125" s="289">
        <v>53.060000000000102</v>
      </c>
      <c r="R125" s="289">
        <v>0</v>
      </c>
      <c r="S125" s="289">
        <v>0</v>
      </c>
      <c r="T125" s="289"/>
      <c r="U125" s="289">
        <v>379</v>
      </c>
      <c r="V125" s="289">
        <v>313</v>
      </c>
      <c r="W125" s="289">
        <v>66</v>
      </c>
      <c r="X125" s="289">
        <v>662</v>
      </c>
      <c r="Y125" s="289">
        <v>479</v>
      </c>
      <c r="Z125" s="289">
        <v>183</v>
      </c>
      <c r="AA125" s="289">
        <v>99</v>
      </c>
      <c r="AB125" s="289">
        <v>52</v>
      </c>
      <c r="AC125" s="289">
        <v>47</v>
      </c>
      <c r="AD125" s="289">
        <v>58.13</v>
      </c>
      <c r="AE125" s="289">
        <v>24.35</v>
      </c>
      <c r="AF125" s="289">
        <v>33.78</v>
      </c>
      <c r="AG125" s="289">
        <v>0</v>
      </c>
      <c r="AH125" s="285"/>
    </row>
    <row r="126" spans="1:34">
      <c r="A126" s="510"/>
      <c r="B126" s="285" t="s">
        <v>289</v>
      </c>
      <c r="C126" s="285">
        <v>2</v>
      </c>
      <c r="D126" s="285">
        <v>1014</v>
      </c>
      <c r="E126" s="285">
        <v>1444</v>
      </c>
      <c r="F126" s="289">
        <v>550.55999999999995</v>
      </c>
      <c r="G126" s="289">
        <v>387.2</v>
      </c>
      <c r="H126" s="289">
        <v>132.15</v>
      </c>
      <c r="I126" s="289">
        <v>31.21</v>
      </c>
      <c r="J126" s="289">
        <v>204</v>
      </c>
      <c r="K126" s="289">
        <v>157.19999999999999</v>
      </c>
      <c r="L126" s="289">
        <v>38.69</v>
      </c>
      <c r="M126" s="289">
        <v>8.11</v>
      </c>
      <c r="N126" s="289">
        <v>346.56</v>
      </c>
      <c r="O126" s="289">
        <v>230</v>
      </c>
      <c r="P126" s="289">
        <v>93.46</v>
      </c>
      <c r="Q126" s="289">
        <v>23.1</v>
      </c>
      <c r="R126" s="289">
        <v>0</v>
      </c>
      <c r="S126" s="289">
        <v>0</v>
      </c>
      <c r="T126" s="289"/>
      <c r="U126" s="289">
        <v>154</v>
      </c>
      <c r="V126" s="289">
        <v>127</v>
      </c>
      <c r="W126" s="289">
        <v>27</v>
      </c>
      <c r="X126" s="289">
        <v>266</v>
      </c>
      <c r="Y126" s="289">
        <v>193</v>
      </c>
      <c r="Z126" s="289">
        <v>73</v>
      </c>
      <c r="AA126" s="289">
        <v>66</v>
      </c>
      <c r="AB126" s="289">
        <v>30</v>
      </c>
      <c r="AC126" s="289">
        <v>36</v>
      </c>
      <c r="AD126" s="289">
        <v>33.35</v>
      </c>
      <c r="AE126" s="289">
        <v>11.89</v>
      </c>
      <c r="AF126" s="289">
        <v>21.46</v>
      </c>
      <c r="AG126" s="289">
        <v>0</v>
      </c>
      <c r="AH126" s="285"/>
    </row>
    <row r="127" spans="1:34">
      <c r="A127" s="510"/>
      <c r="B127" s="285" t="s">
        <v>290</v>
      </c>
      <c r="C127" s="285">
        <v>5</v>
      </c>
      <c r="D127" s="285">
        <v>2103</v>
      </c>
      <c r="E127" s="285">
        <v>2980</v>
      </c>
      <c r="F127" s="289">
        <v>1138.8</v>
      </c>
      <c r="G127" s="289">
        <v>801</v>
      </c>
      <c r="H127" s="289">
        <v>273.3</v>
      </c>
      <c r="I127" s="289">
        <v>64.5</v>
      </c>
      <c r="J127" s="289">
        <v>423.6</v>
      </c>
      <c r="K127" s="289">
        <v>326</v>
      </c>
      <c r="L127" s="289">
        <v>80.78</v>
      </c>
      <c r="M127" s="289">
        <v>16.82</v>
      </c>
      <c r="N127" s="289">
        <v>715.2</v>
      </c>
      <c r="O127" s="289">
        <v>475</v>
      </c>
      <c r="P127" s="289">
        <v>192.52</v>
      </c>
      <c r="Q127" s="289">
        <v>47.68</v>
      </c>
      <c r="R127" s="289">
        <v>0</v>
      </c>
      <c r="S127" s="289">
        <v>0</v>
      </c>
      <c r="T127" s="289"/>
      <c r="U127" s="289">
        <v>341</v>
      </c>
      <c r="V127" s="289">
        <v>282</v>
      </c>
      <c r="W127" s="289">
        <v>59</v>
      </c>
      <c r="X127" s="289">
        <v>584</v>
      </c>
      <c r="Y127" s="289">
        <v>422</v>
      </c>
      <c r="Z127" s="289">
        <v>162</v>
      </c>
      <c r="AA127" s="289">
        <v>95</v>
      </c>
      <c r="AB127" s="289">
        <v>44</v>
      </c>
      <c r="AC127" s="289">
        <v>51</v>
      </c>
      <c r="AD127" s="289">
        <v>54.3</v>
      </c>
      <c r="AE127" s="289">
        <v>21.78</v>
      </c>
      <c r="AF127" s="289">
        <v>32.520000000000003</v>
      </c>
      <c r="AG127" s="289">
        <v>0</v>
      </c>
      <c r="AH127" s="285"/>
    </row>
    <row r="128" spans="1:34">
      <c r="A128" s="510" t="s">
        <v>291</v>
      </c>
      <c r="B128" s="285" t="s">
        <v>292</v>
      </c>
      <c r="C128" s="285">
        <v>55</v>
      </c>
      <c r="D128" s="285">
        <v>23446</v>
      </c>
      <c r="E128" s="285">
        <v>44486</v>
      </c>
      <c r="F128" s="289">
        <v>16014.12</v>
      </c>
      <c r="G128" s="289">
        <v>9218.67</v>
      </c>
      <c r="H128" s="289">
        <v>2630.37</v>
      </c>
      <c r="I128" s="289">
        <v>4165.08</v>
      </c>
      <c r="J128" s="289">
        <v>4722.2</v>
      </c>
      <c r="K128" s="289">
        <v>3156.67</v>
      </c>
      <c r="L128" s="289">
        <v>696.01</v>
      </c>
      <c r="M128" s="289">
        <v>869.52</v>
      </c>
      <c r="N128" s="289">
        <v>11291.92</v>
      </c>
      <c r="O128" s="289">
        <v>6062</v>
      </c>
      <c r="P128" s="289">
        <v>1934.36</v>
      </c>
      <c r="Q128" s="289">
        <v>3295.56</v>
      </c>
      <c r="R128" s="289">
        <v>0</v>
      </c>
      <c r="S128" s="289">
        <v>0</v>
      </c>
      <c r="T128" s="289"/>
      <c r="U128" s="289">
        <v>3304</v>
      </c>
      <c r="V128" s="289">
        <v>2790</v>
      </c>
      <c r="W128" s="289">
        <v>514</v>
      </c>
      <c r="X128" s="289">
        <v>6649</v>
      </c>
      <c r="Y128" s="289">
        <v>5016</v>
      </c>
      <c r="Z128" s="289">
        <v>1633</v>
      </c>
      <c r="AA128" s="289">
        <v>1378</v>
      </c>
      <c r="AB128" s="289">
        <v>366</v>
      </c>
      <c r="AC128" s="289">
        <v>1012</v>
      </c>
      <c r="AD128" s="289">
        <v>518.04</v>
      </c>
      <c r="AE128" s="289">
        <v>182.68</v>
      </c>
      <c r="AF128" s="289">
        <v>335.36</v>
      </c>
      <c r="AG128" s="289">
        <v>0</v>
      </c>
      <c r="AH128" s="285"/>
    </row>
    <row r="129" spans="1:34">
      <c r="A129" s="510"/>
      <c r="B129" s="285" t="s">
        <v>358</v>
      </c>
      <c r="C129" s="285">
        <v>25</v>
      </c>
      <c r="D129" s="285">
        <v>8832</v>
      </c>
      <c r="E129" s="285">
        <v>20094</v>
      </c>
      <c r="F129" s="289">
        <v>6905.96</v>
      </c>
      <c r="G129" s="289">
        <v>3422.51</v>
      </c>
      <c r="H129" s="289">
        <v>63.610000000000099</v>
      </c>
      <c r="I129" s="289">
        <v>3419.84</v>
      </c>
      <c r="J129" s="289">
        <v>1781.4</v>
      </c>
      <c r="K129" s="289">
        <v>1032.51</v>
      </c>
      <c r="L129" s="289">
        <v>42.330000000000098</v>
      </c>
      <c r="M129" s="289">
        <v>706.56</v>
      </c>
      <c r="N129" s="289">
        <v>5124.5600000000004</v>
      </c>
      <c r="O129" s="289">
        <v>2390</v>
      </c>
      <c r="P129" s="289">
        <v>21.28</v>
      </c>
      <c r="Q129" s="289">
        <v>2713.28</v>
      </c>
      <c r="R129" s="289">
        <v>0</v>
      </c>
      <c r="S129" s="289">
        <v>0</v>
      </c>
      <c r="T129" s="289"/>
      <c r="U129" s="289">
        <v>1002</v>
      </c>
      <c r="V129" s="289">
        <v>1002</v>
      </c>
      <c r="W129" s="289">
        <v>0</v>
      </c>
      <c r="X129" s="289">
        <v>2046</v>
      </c>
      <c r="Y129" s="289">
        <v>2046</v>
      </c>
      <c r="Z129" s="289">
        <v>0</v>
      </c>
      <c r="AA129" s="289">
        <v>365</v>
      </c>
      <c r="AB129" s="289">
        <v>30</v>
      </c>
      <c r="AC129" s="289">
        <v>335</v>
      </c>
      <c r="AD129" s="289">
        <v>73.12</v>
      </c>
      <c r="AE129" s="289">
        <v>42.84</v>
      </c>
      <c r="AF129" s="289">
        <v>30.28</v>
      </c>
      <c r="AG129" s="289">
        <v>0</v>
      </c>
      <c r="AH129" s="285"/>
    </row>
    <row r="130" spans="1:34">
      <c r="A130" s="510"/>
      <c r="B130" s="285" t="s">
        <v>293</v>
      </c>
      <c r="C130" s="285">
        <v>25</v>
      </c>
      <c r="D130" s="285">
        <v>8832</v>
      </c>
      <c r="E130" s="285">
        <v>20094</v>
      </c>
      <c r="F130" s="289">
        <v>6905.96</v>
      </c>
      <c r="G130" s="289">
        <v>3422.51</v>
      </c>
      <c r="H130" s="289">
        <v>63.610000000000099</v>
      </c>
      <c r="I130" s="289">
        <v>3419.84</v>
      </c>
      <c r="J130" s="289">
        <v>1781.4</v>
      </c>
      <c r="K130" s="289">
        <v>1032.51</v>
      </c>
      <c r="L130" s="289">
        <v>42.330000000000098</v>
      </c>
      <c r="M130" s="289">
        <v>706.56</v>
      </c>
      <c r="N130" s="289">
        <v>5124.5600000000004</v>
      </c>
      <c r="O130" s="289">
        <v>2390</v>
      </c>
      <c r="P130" s="289">
        <v>21.28</v>
      </c>
      <c r="Q130" s="289">
        <v>2713.28</v>
      </c>
      <c r="R130" s="289">
        <v>0</v>
      </c>
      <c r="S130" s="289">
        <v>0</v>
      </c>
      <c r="T130" s="289"/>
      <c r="U130" s="289">
        <v>1002</v>
      </c>
      <c r="V130" s="289">
        <v>1002</v>
      </c>
      <c r="W130" s="289">
        <v>0</v>
      </c>
      <c r="X130" s="289">
        <v>2046</v>
      </c>
      <c r="Y130" s="289">
        <v>2046</v>
      </c>
      <c r="Z130" s="289">
        <v>0</v>
      </c>
      <c r="AA130" s="289">
        <v>365</v>
      </c>
      <c r="AB130" s="289">
        <v>30</v>
      </c>
      <c r="AC130" s="289">
        <v>335</v>
      </c>
      <c r="AD130" s="289">
        <v>73.12</v>
      </c>
      <c r="AE130" s="289">
        <v>42.84</v>
      </c>
      <c r="AF130" s="289">
        <v>30.28</v>
      </c>
      <c r="AG130" s="289">
        <v>0</v>
      </c>
      <c r="AH130" s="285"/>
    </row>
    <row r="131" spans="1:34">
      <c r="A131" s="510"/>
      <c r="B131" s="285" t="s">
        <v>296</v>
      </c>
      <c r="C131" s="285">
        <v>7</v>
      </c>
      <c r="D131" s="285">
        <v>3634</v>
      </c>
      <c r="E131" s="285">
        <v>5009</v>
      </c>
      <c r="F131" s="289">
        <v>1933.16</v>
      </c>
      <c r="G131" s="289">
        <v>1021.2</v>
      </c>
      <c r="H131" s="289">
        <v>733.6</v>
      </c>
      <c r="I131" s="289">
        <v>178.36</v>
      </c>
      <c r="J131" s="289">
        <v>731</v>
      </c>
      <c r="K131" s="289">
        <v>422.2</v>
      </c>
      <c r="L131" s="289">
        <v>250.66</v>
      </c>
      <c r="M131" s="289">
        <v>58.14</v>
      </c>
      <c r="N131" s="289">
        <v>1202.1600000000001</v>
      </c>
      <c r="O131" s="289">
        <v>599</v>
      </c>
      <c r="P131" s="289">
        <v>482.94</v>
      </c>
      <c r="Q131" s="289">
        <v>120.22</v>
      </c>
      <c r="R131" s="289">
        <v>0</v>
      </c>
      <c r="S131" s="289">
        <v>0</v>
      </c>
      <c r="T131" s="289"/>
      <c r="U131" s="289">
        <v>551</v>
      </c>
      <c r="V131" s="289">
        <v>357</v>
      </c>
      <c r="W131" s="289">
        <v>194</v>
      </c>
      <c r="X131" s="289">
        <v>911</v>
      </c>
      <c r="Y131" s="289">
        <v>512</v>
      </c>
      <c r="Z131" s="289">
        <v>399</v>
      </c>
      <c r="AA131" s="289">
        <v>148</v>
      </c>
      <c r="AB131" s="289">
        <v>65</v>
      </c>
      <c r="AC131" s="289">
        <v>83</v>
      </c>
      <c r="AD131" s="289">
        <v>144.80000000000001</v>
      </c>
      <c r="AE131" s="289">
        <v>56.86</v>
      </c>
      <c r="AF131" s="289">
        <v>87.94</v>
      </c>
      <c r="AG131" s="289">
        <v>0</v>
      </c>
      <c r="AH131" s="285"/>
    </row>
    <row r="132" spans="1:34">
      <c r="A132" s="510"/>
      <c r="B132" s="285" t="s">
        <v>297</v>
      </c>
      <c r="C132" s="285">
        <v>9</v>
      </c>
      <c r="D132" s="285">
        <v>4242</v>
      </c>
      <c r="E132" s="285">
        <v>7243</v>
      </c>
      <c r="F132" s="289">
        <v>2905.4</v>
      </c>
      <c r="G132" s="289">
        <v>1795.56</v>
      </c>
      <c r="H132" s="289">
        <v>791.11</v>
      </c>
      <c r="I132" s="289">
        <v>318.73</v>
      </c>
      <c r="J132" s="289">
        <v>853.8</v>
      </c>
      <c r="K132" s="289">
        <v>658.56</v>
      </c>
      <c r="L132" s="289">
        <v>144.33000000000001</v>
      </c>
      <c r="M132" s="289">
        <v>50.910000000000103</v>
      </c>
      <c r="N132" s="289">
        <v>2051.6</v>
      </c>
      <c r="O132" s="289">
        <v>1137</v>
      </c>
      <c r="P132" s="289">
        <v>646.78</v>
      </c>
      <c r="Q132" s="289">
        <v>267.82</v>
      </c>
      <c r="R132" s="289">
        <v>0</v>
      </c>
      <c r="S132" s="289">
        <v>0</v>
      </c>
      <c r="T132" s="289"/>
      <c r="U132" s="289">
        <v>696</v>
      </c>
      <c r="V132" s="289">
        <v>559</v>
      </c>
      <c r="W132" s="289">
        <v>137</v>
      </c>
      <c r="X132" s="289">
        <v>1529</v>
      </c>
      <c r="Y132" s="289">
        <v>893</v>
      </c>
      <c r="Z132" s="289">
        <v>636</v>
      </c>
      <c r="AA132" s="289">
        <v>335</v>
      </c>
      <c r="AB132" s="289">
        <v>99</v>
      </c>
      <c r="AC132" s="289">
        <v>236</v>
      </c>
      <c r="AD132" s="289">
        <v>26.67</v>
      </c>
      <c r="AE132" s="289">
        <v>7.89</v>
      </c>
      <c r="AF132" s="289">
        <v>18.78</v>
      </c>
      <c r="AG132" s="289">
        <v>0</v>
      </c>
      <c r="AH132" s="285"/>
    </row>
    <row r="133" spans="1:34">
      <c r="A133" s="510"/>
      <c r="B133" s="285" t="s">
        <v>298</v>
      </c>
      <c r="C133" s="285">
        <v>4</v>
      </c>
      <c r="D133" s="285">
        <v>792</v>
      </c>
      <c r="E133" s="285">
        <v>4072</v>
      </c>
      <c r="F133" s="289">
        <v>1138.08</v>
      </c>
      <c r="G133" s="289">
        <v>773.4</v>
      </c>
      <c r="H133" s="289">
        <v>293.19</v>
      </c>
      <c r="I133" s="289">
        <v>71.489999999999995</v>
      </c>
      <c r="J133" s="289">
        <v>160.80000000000001</v>
      </c>
      <c r="K133" s="289">
        <v>124.4</v>
      </c>
      <c r="L133" s="289">
        <v>30.06</v>
      </c>
      <c r="M133" s="289">
        <v>6.3400000000000096</v>
      </c>
      <c r="N133" s="289">
        <v>977.28</v>
      </c>
      <c r="O133" s="289">
        <v>649</v>
      </c>
      <c r="P133" s="289">
        <v>263.13</v>
      </c>
      <c r="Q133" s="289">
        <v>65.150000000000006</v>
      </c>
      <c r="R133" s="289">
        <v>0</v>
      </c>
      <c r="S133" s="289">
        <v>0</v>
      </c>
      <c r="T133" s="289"/>
      <c r="U133" s="289">
        <v>151</v>
      </c>
      <c r="V133" s="289">
        <v>125</v>
      </c>
      <c r="W133" s="289">
        <v>26</v>
      </c>
      <c r="X133" s="289">
        <v>814</v>
      </c>
      <c r="Y133" s="289">
        <v>589</v>
      </c>
      <c r="Z133" s="289">
        <v>225</v>
      </c>
      <c r="AA133" s="289">
        <v>59</v>
      </c>
      <c r="AB133" s="289">
        <v>0</v>
      </c>
      <c r="AC133" s="289">
        <v>59</v>
      </c>
      <c r="AD133" s="289">
        <v>42.59</v>
      </c>
      <c r="AE133" s="289">
        <v>3.46</v>
      </c>
      <c r="AF133" s="289">
        <v>39.130000000000003</v>
      </c>
      <c r="AG133" s="289">
        <v>0</v>
      </c>
      <c r="AH133" s="285"/>
    </row>
    <row r="134" spans="1:34">
      <c r="A134" s="510"/>
      <c r="B134" s="285" t="s">
        <v>299</v>
      </c>
      <c r="C134" s="285">
        <v>10</v>
      </c>
      <c r="D134" s="285">
        <v>5946</v>
      </c>
      <c r="E134" s="285">
        <v>8068</v>
      </c>
      <c r="F134" s="289">
        <v>3131.52</v>
      </c>
      <c r="G134" s="289">
        <v>2206</v>
      </c>
      <c r="H134" s="289">
        <v>748.86</v>
      </c>
      <c r="I134" s="289">
        <v>176.66</v>
      </c>
      <c r="J134" s="289">
        <v>1195.2</v>
      </c>
      <c r="K134" s="289">
        <v>919</v>
      </c>
      <c r="L134" s="289">
        <v>228.63</v>
      </c>
      <c r="M134" s="289">
        <v>47.57</v>
      </c>
      <c r="N134" s="289">
        <v>1936.32</v>
      </c>
      <c r="O134" s="289">
        <v>1287</v>
      </c>
      <c r="P134" s="289">
        <v>520.23</v>
      </c>
      <c r="Q134" s="289">
        <v>129.09</v>
      </c>
      <c r="R134" s="289">
        <v>0</v>
      </c>
      <c r="S134" s="289">
        <v>0</v>
      </c>
      <c r="T134" s="289"/>
      <c r="U134" s="289">
        <v>904</v>
      </c>
      <c r="V134" s="289">
        <v>747</v>
      </c>
      <c r="W134" s="289">
        <v>157</v>
      </c>
      <c r="X134" s="289">
        <v>1349</v>
      </c>
      <c r="Y134" s="289">
        <v>976</v>
      </c>
      <c r="Z134" s="289">
        <v>373</v>
      </c>
      <c r="AA134" s="289">
        <v>471</v>
      </c>
      <c r="AB134" s="289">
        <v>172</v>
      </c>
      <c r="AC134" s="289">
        <v>299</v>
      </c>
      <c r="AD134" s="289">
        <v>230.86</v>
      </c>
      <c r="AE134" s="289">
        <v>71.63</v>
      </c>
      <c r="AF134" s="289">
        <v>159.22999999999999</v>
      </c>
      <c r="AG134" s="289">
        <v>0</v>
      </c>
      <c r="AH134" s="285"/>
    </row>
    <row r="135" spans="1:34">
      <c r="A135" s="510" t="s">
        <v>300</v>
      </c>
      <c r="B135" s="285" t="s">
        <v>301</v>
      </c>
      <c r="C135" s="285">
        <v>61</v>
      </c>
      <c r="D135" s="285">
        <v>32170</v>
      </c>
      <c r="E135" s="285">
        <v>51571</v>
      </c>
      <c r="F135" s="289">
        <v>19069.8</v>
      </c>
      <c r="G135" s="289">
        <v>11349.62</v>
      </c>
      <c r="H135" s="289">
        <v>4078.05</v>
      </c>
      <c r="I135" s="289">
        <v>3642.13</v>
      </c>
      <c r="J135" s="289">
        <v>6470.6</v>
      </c>
      <c r="K135" s="289">
        <v>4301.62</v>
      </c>
      <c r="L135" s="289">
        <v>1214.98</v>
      </c>
      <c r="M135" s="289">
        <v>954</v>
      </c>
      <c r="N135" s="289">
        <v>12599.2</v>
      </c>
      <c r="O135" s="289">
        <v>7048</v>
      </c>
      <c r="P135" s="289">
        <v>2863.07</v>
      </c>
      <c r="Q135" s="289">
        <v>2688.13</v>
      </c>
      <c r="R135" s="289">
        <v>0</v>
      </c>
      <c r="S135" s="289">
        <v>0</v>
      </c>
      <c r="T135" s="289"/>
      <c r="U135" s="289">
        <v>4522</v>
      </c>
      <c r="V135" s="289">
        <v>3652</v>
      </c>
      <c r="W135" s="289">
        <v>870</v>
      </c>
      <c r="X135" s="289">
        <v>8056</v>
      </c>
      <c r="Y135" s="289">
        <v>5796</v>
      </c>
      <c r="Z135" s="289">
        <v>2260</v>
      </c>
      <c r="AA135" s="289">
        <v>1852</v>
      </c>
      <c r="AB135" s="289">
        <v>683</v>
      </c>
      <c r="AC135" s="289">
        <v>1169</v>
      </c>
      <c r="AD135" s="289">
        <v>997.67</v>
      </c>
      <c r="AE135" s="289">
        <v>346.12</v>
      </c>
      <c r="AF135" s="289">
        <v>651.54999999999995</v>
      </c>
      <c r="AG135" s="289">
        <v>0</v>
      </c>
      <c r="AH135" s="285"/>
    </row>
    <row r="136" spans="1:34">
      <c r="A136" s="510"/>
      <c r="B136" s="285" t="s">
        <v>359</v>
      </c>
      <c r="C136" s="285">
        <v>21</v>
      </c>
      <c r="D136" s="285">
        <v>9535</v>
      </c>
      <c r="E136" s="285">
        <v>16260</v>
      </c>
      <c r="F136" s="289">
        <v>6044.16</v>
      </c>
      <c r="G136" s="289">
        <v>3044.62</v>
      </c>
      <c r="H136" s="289">
        <v>271.87</v>
      </c>
      <c r="I136" s="289">
        <v>2727.67</v>
      </c>
      <c r="J136" s="289">
        <v>1919.6</v>
      </c>
      <c r="K136" s="289">
        <v>1110.6199999999999</v>
      </c>
      <c r="L136" s="289">
        <v>100.37</v>
      </c>
      <c r="M136" s="289">
        <v>708.61</v>
      </c>
      <c r="N136" s="289">
        <v>4124.5600000000004</v>
      </c>
      <c r="O136" s="289">
        <v>1934</v>
      </c>
      <c r="P136" s="289">
        <v>171.5</v>
      </c>
      <c r="Q136" s="289">
        <v>2019.06</v>
      </c>
      <c r="R136" s="289">
        <v>0</v>
      </c>
      <c r="S136" s="289">
        <v>0</v>
      </c>
      <c r="T136" s="289"/>
      <c r="U136" s="289">
        <v>948</v>
      </c>
      <c r="V136" s="289">
        <v>906</v>
      </c>
      <c r="W136" s="289">
        <v>42</v>
      </c>
      <c r="X136" s="289">
        <v>1654</v>
      </c>
      <c r="Y136" s="289">
        <v>1522</v>
      </c>
      <c r="Z136" s="289">
        <v>132</v>
      </c>
      <c r="AA136" s="289">
        <v>602</v>
      </c>
      <c r="AB136" s="289">
        <v>204</v>
      </c>
      <c r="AC136" s="289">
        <v>398</v>
      </c>
      <c r="AD136" s="289">
        <v>112.49</v>
      </c>
      <c r="AE136" s="289">
        <v>58.99</v>
      </c>
      <c r="AF136" s="289">
        <v>53.5</v>
      </c>
      <c r="AG136" s="289">
        <v>0</v>
      </c>
      <c r="AH136" s="285"/>
    </row>
    <row r="137" spans="1:34">
      <c r="A137" s="510"/>
      <c r="B137" s="285" t="s">
        <v>302</v>
      </c>
      <c r="C137" s="285">
        <v>21</v>
      </c>
      <c r="D137" s="285">
        <v>8406</v>
      </c>
      <c r="E137" s="285">
        <v>14117</v>
      </c>
      <c r="F137" s="289">
        <v>5304.04</v>
      </c>
      <c r="G137" s="289">
        <v>2658.62</v>
      </c>
      <c r="H137" s="289">
        <v>56.739999999999903</v>
      </c>
      <c r="I137" s="289">
        <v>2588.6799999999998</v>
      </c>
      <c r="J137" s="289">
        <v>1693.8</v>
      </c>
      <c r="K137" s="289">
        <v>980.62</v>
      </c>
      <c r="L137" s="289">
        <v>40.700000000000102</v>
      </c>
      <c r="M137" s="289">
        <v>672.48</v>
      </c>
      <c r="N137" s="289">
        <v>3610.24</v>
      </c>
      <c r="O137" s="289">
        <v>1678</v>
      </c>
      <c r="P137" s="289">
        <v>16.0399999999998</v>
      </c>
      <c r="Q137" s="289">
        <v>1916.2</v>
      </c>
      <c r="R137" s="289">
        <v>0</v>
      </c>
      <c r="S137" s="289">
        <v>0</v>
      </c>
      <c r="T137" s="289"/>
      <c r="U137" s="289">
        <v>805</v>
      </c>
      <c r="V137" s="289">
        <v>805</v>
      </c>
      <c r="W137" s="289">
        <v>0</v>
      </c>
      <c r="X137" s="289">
        <v>1294</v>
      </c>
      <c r="Y137" s="289">
        <v>1294</v>
      </c>
      <c r="Z137" s="289">
        <v>0</v>
      </c>
      <c r="AA137" s="289">
        <v>546</v>
      </c>
      <c r="AB137" s="289">
        <v>175</v>
      </c>
      <c r="AC137" s="289">
        <v>371</v>
      </c>
      <c r="AD137" s="289">
        <v>70.36</v>
      </c>
      <c r="AE137" s="289">
        <v>41.32</v>
      </c>
      <c r="AF137" s="289">
        <v>29.04</v>
      </c>
      <c r="AG137" s="289">
        <v>0</v>
      </c>
      <c r="AH137" s="285"/>
    </row>
    <row r="138" spans="1:34">
      <c r="A138" s="510"/>
      <c r="B138" s="285" t="s">
        <v>303</v>
      </c>
      <c r="C138" s="285">
        <v>0</v>
      </c>
      <c r="D138" s="285">
        <v>1129</v>
      </c>
      <c r="E138" s="285">
        <v>2143</v>
      </c>
      <c r="F138" s="289">
        <v>740.12</v>
      </c>
      <c r="G138" s="289">
        <v>386</v>
      </c>
      <c r="H138" s="289">
        <v>215.13</v>
      </c>
      <c r="I138" s="289">
        <v>138.99</v>
      </c>
      <c r="J138" s="289">
        <v>225.8</v>
      </c>
      <c r="K138" s="289">
        <v>130</v>
      </c>
      <c r="L138" s="289">
        <v>59.67</v>
      </c>
      <c r="M138" s="289">
        <v>36.130000000000003</v>
      </c>
      <c r="N138" s="289">
        <v>514.32000000000005</v>
      </c>
      <c r="O138" s="289">
        <v>256</v>
      </c>
      <c r="P138" s="289">
        <v>155.46</v>
      </c>
      <c r="Q138" s="289">
        <v>102.86</v>
      </c>
      <c r="R138" s="289">
        <v>0</v>
      </c>
      <c r="S138" s="289">
        <v>0</v>
      </c>
      <c r="T138" s="289"/>
      <c r="U138" s="289">
        <v>143</v>
      </c>
      <c r="V138" s="289">
        <v>101</v>
      </c>
      <c r="W138" s="289">
        <v>42</v>
      </c>
      <c r="X138" s="289">
        <v>360</v>
      </c>
      <c r="Y138" s="289">
        <v>228</v>
      </c>
      <c r="Z138" s="289">
        <v>132</v>
      </c>
      <c r="AA138" s="289">
        <v>56</v>
      </c>
      <c r="AB138" s="289">
        <v>29</v>
      </c>
      <c r="AC138" s="289">
        <v>27</v>
      </c>
      <c r="AD138" s="289">
        <v>42.13</v>
      </c>
      <c r="AE138" s="289">
        <v>17.670000000000002</v>
      </c>
      <c r="AF138" s="289">
        <v>24.46</v>
      </c>
      <c r="AG138" s="289">
        <v>0</v>
      </c>
      <c r="AH138" s="285"/>
    </row>
    <row r="139" spans="1:34">
      <c r="A139" s="510"/>
      <c r="B139" s="285" t="s">
        <v>304</v>
      </c>
      <c r="C139" s="285">
        <v>4</v>
      </c>
      <c r="D139" s="285">
        <v>2689</v>
      </c>
      <c r="E139" s="285">
        <v>3771</v>
      </c>
      <c r="F139" s="289">
        <v>1445.24</v>
      </c>
      <c r="G139" s="289">
        <v>1016.4</v>
      </c>
      <c r="H139" s="289">
        <v>346.99</v>
      </c>
      <c r="I139" s="289">
        <v>81.849999999999895</v>
      </c>
      <c r="J139" s="289">
        <v>540.20000000000005</v>
      </c>
      <c r="K139" s="289">
        <v>415.4</v>
      </c>
      <c r="L139" s="289">
        <v>103.29</v>
      </c>
      <c r="M139" s="289">
        <v>21.509999999999899</v>
      </c>
      <c r="N139" s="289">
        <v>905.04</v>
      </c>
      <c r="O139" s="289">
        <v>601</v>
      </c>
      <c r="P139" s="289">
        <v>243.7</v>
      </c>
      <c r="Q139" s="289">
        <v>60.339999999999897</v>
      </c>
      <c r="R139" s="289">
        <v>0</v>
      </c>
      <c r="S139" s="289">
        <v>0</v>
      </c>
      <c r="T139" s="289"/>
      <c r="U139" s="289">
        <v>431</v>
      </c>
      <c r="V139" s="289">
        <v>356</v>
      </c>
      <c r="W139" s="289">
        <v>75</v>
      </c>
      <c r="X139" s="289">
        <v>688</v>
      </c>
      <c r="Y139" s="289">
        <v>498</v>
      </c>
      <c r="Z139" s="289">
        <v>190</v>
      </c>
      <c r="AA139" s="289">
        <v>158</v>
      </c>
      <c r="AB139" s="289">
        <v>59</v>
      </c>
      <c r="AC139" s="289">
        <v>99</v>
      </c>
      <c r="AD139" s="289">
        <v>86.39</v>
      </c>
      <c r="AE139" s="289">
        <v>28.69</v>
      </c>
      <c r="AF139" s="289">
        <v>57.7</v>
      </c>
      <c r="AG139" s="289">
        <v>0</v>
      </c>
      <c r="AH139" s="285"/>
    </row>
    <row r="140" spans="1:34">
      <c r="A140" s="510"/>
      <c r="B140" s="285" t="s">
        <v>305</v>
      </c>
      <c r="C140" s="285">
        <v>2</v>
      </c>
      <c r="D140" s="285">
        <v>1695</v>
      </c>
      <c r="E140" s="285">
        <v>2064</v>
      </c>
      <c r="F140" s="289">
        <v>835.56</v>
      </c>
      <c r="G140" s="289">
        <v>443.2</v>
      </c>
      <c r="H140" s="289">
        <v>315.7</v>
      </c>
      <c r="I140" s="289">
        <v>76.66</v>
      </c>
      <c r="J140" s="289">
        <v>340.2</v>
      </c>
      <c r="K140" s="289">
        <v>196.2</v>
      </c>
      <c r="L140" s="289">
        <v>116.88</v>
      </c>
      <c r="M140" s="289">
        <v>27.12</v>
      </c>
      <c r="N140" s="289">
        <v>495.36</v>
      </c>
      <c r="O140" s="289">
        <v>247</v>
      </c>
      <c r="P140" s="289">
        <v>198.82</v>
      </c>
      <c r="Q140" s="289">
        <v>49.54</v>
      </c>
      <c r="R140" s="289">
        <v>0</v>
      </c>
      <c r="S140" s="289">
        <v>0</v>
      </c>
      <c r="T140" s="289"/>
      <c r="U140" s="289">
        <v>170</v>
      </c>
      <c r="V140" s="289">
        <v>110</v>
      </c>
      <c r="W140" s="289">
        <v>60</v>
      </c>
      <c r="X140" s="289">
        <v>280</v>
      </c>
      <c r="Y140" s="289">
        <v>158</v>
      </c>
      <c r="Z140" s="289">
        <v>122</v>
      </c>
      <c r="AA140" s="289">
        <v>171</v>
      </c>
      <c r="AB140" s="289">
        <v>86</v>
      </c>
      <c r="AC140" s="289">
        <v>85</v>
      </c>
      <c r="AD140" s="289">
        <v>137.9</v>
      </c>
      <c r="AE140" s="289">
        <v>57.08</v>
      </c>
      <c r="AF140" s="289">
        <v>80.819999999999993</v>
      </c>
      <c r="AG140" s="289">
        <v>0</v>
      </c>
      <c r="AH140" s="285"/>
    </row>
    <row r="141" spans="1:34">
      <c r="A141" s="510"/>
      <c r="B141" s="285" t="s">
        <v>306</v>
      </c>
      <c r="C141" s="285">
        <v>8</v>
      </c>
      <c r="D141" s="285">
        <v>4743</v>
      </c>
      <c r="E141" s="285">
        <v>6655</v>
      </c>
      <c r="F141" s="289">
        <v>2550.6</v>
      </c>
      <c r="G141" s="289">
        <v>1346.8</v>
      </c>
      <c r="H141" s="289">
        <v>968.19</v>
      </c>
      <c r="I141" s="289">
        <v>235.61</v>
      </c>
      <c r="J141" s="289">
        <v>953.4</v>
      </c>
      <c r="K141" s="289">
        <v>550.79999999999995</v>
      </c>
      <c r="L141" s="289">
        <v>326.70999999999998</v>
      </c>
      <c r="M141" s="289">
        <v>75.89</v>
      </c>
      <c r="N141" s="289">
        <v>1597.2</v>
      </c>
      <c r="O141" s="289">
        <v>796</v>
      </c>
      <c r="P141" s="289">
        <v>641.48</v>
      </c>
      <c r="Q141" s="289">
        <v>159.72</v>
      </c>
      <c r="R141" s="289">
        <v>0</v>
      </c>
      <c r="S141" s="289">
        <v>0</v>
      </c>
      <c r="T141" s="289"/>
      <c r="U141" s="289">
        <v>712</v>
      </c>
      <c r="V141" s="289">
        <v>462</v>
      </c>
      <c r="W141" s="289">
        <v>250</v>
      </c>
      <c r="X141" s="289">
        <v>1191</v>
      </c>
      <c r="Y141" s="289">
        <v>670</v>
      </c>
      <c r="Z141" s="289">
        <v>521</v>
      </c>
      <c r="AA141" s="289">
        <v>209</v>
      </c>
      <c r="AB141" s="289">
        <v>89</v>
      </c>
      <c r="AC141" s="289">
        <v>120</v>
      </c>
      <c r="AD141" s="289">
        <v>202.99</v>
      </c>
      <c r="AE141" s="289">
        <v>76.510000000000005</v>
      </c>
      <c r="AF141" s="289">
        <v>126.48</v>
      </c>
      <c r="AG141" s="289">
        <v>0</v>
      </c>
      <c r="AH141" s="285"/>
    </row>
    <row r="142" spans="1:34">
      <c r="A142" s="510"/>
      <c r="B142" s="285" t="s">
        <v>307</v>
      </c>
      <c r="C142" s="285">
        <v>2</v>
      </c>
      <c r="D142" s="285">
        <v>1678</v>
      </c>
      <c r="E142" s="285">
        <v>2368</v>
      </c>
      <c r="F142" s="289">
        <v>905.12</v>
      </c>
      <c r="G142" s="289">
        <v>637.20000000000005</v>
      </c>
      <c r="H142" s="289">
        <v>216.61</v>
      </c>
      <c r="I142" s="289">
        <v>51.31</v>
      </c>
      <c r="J142" s="289">
        <v>336.8</v>
      </c>
      <c r="K142" s="289">
        <v>259.2</v>
      </c>
      <c r="L142" s="289">
        <v>64.180000000000007</v>
      </c>
      <c r="M142" s="289">
        <v>13.42</v>
      </c>
      <c r="N142" s="289">
        <v>568.32000000000005</v>
      </c>
      <c r="O142" s="289">
        <v>378</v>
      </c>
      <c r="P142" s="289">
        <v>152.43</v>
      </c>
      <c r="Q142" s="289">
        <v>37.89</v>
      </c>
      <c r="R142" s="289">
        <v>0</v>
      </c>
      <c r="S142" s="289">
        <v>0</v>
      </c>
      <c r="T142" s="289"/>
      <c r="U142" s="289">
        <v>259</v>
      </c>
      <c r="V142" s="289">
        <v>214</v>
      </c>
      <c r="W142" s="289">
        <v>45</v>
      </c>
      <c r="X142" s="289">
        <v>425</v>
      </c>
      <c r="Y142" s="289">
        <v>308</v>
      </c>
      <c r="Z142" s="289">
        <v>117</v>
      </c>
      <c r="AA142" s="289">
        <v>112</v>
      </c>
      <c r="AB142" s="289">
        <v>45</v>
      </c>
      <c r="AC142" s="289">
        <v>67</v>
      </c>
      <c r="AD142" s="289">
        <v>57.81</v>
      </c>
      <c r="AE142" s="289">
        <v>19.38</v>
      </c>
      <c r="AF142" s="289">
        <v>38.43</v>
      </c>
      <c r="AG142" s="289">
        <v>0</v>
      </c>
      <c r="AH142" s="285"/>
    </row>
    <row r="143" spans="1:34" ht="27">
      <c r="A143" s="510"/>
      <c r="B143" s="285" t="s">
        <v>308</v>
      </c>
      <c r="C143" s="285">
        <v>2</v>
      </c>
      <c r="D143" s="285">
        <v>1025</v>
      </c>
      <c r="E143" s="285">
        <v>1817</v>
      </c>
      <c r="F143" s="289">
        <v>642.28</v>
      </c>
      <c r="G143" s="289">
        <v>448.2</v>
      </c>
      <c r="H143" s="289">
        <v>156.81</v>
      </c>
      <c r="I143" s="289">
        <v>37.270000000000003</v>
      </c>
      <c r="J143" s="289">
        <v>206.2</v>
      </c>
      <c r="K143" s="289">
        <v>158.19999999999999</v>
      </c>
      <c r="L143" s="289">
        <v>39.799999999999997</v>
      </c>
      <c r="M143" s="289">
        <v>8.1999999999999993</v>
      </c>
      <c r="N143" s="289">
        <v>436.08</v>
      </c>
      <c r="O143" s="289">
        <v>290</v>
      </c>
      <c r="P143" s="289">
        <v>117.01</v>
      </c>
      <c r="Q143" s="289">
        <v>29.07</v>
      </c>
      <c r="R143" s="289">
        <v>0</v>
      </c>
      <c r="S143" s="289">
        <v>0</v>
      </c>
      <c r="T143" s="289"/>
      <c r="U143" s="289">
        <v>232</v>
      </c>
      <c r="V143" s="289">
        <v>192</v>
      </c>
      <c r="W143" s="289">
        <v>40</v>
      </c>
      <c r="X143" s="289">
        <v>349</v>
      </c>
      <c r="Y143" s="289">
        <v>253</v>
      </c>
      <c r="Z143" s="289">
        <v>96</v>
      </c>
      <c r="AA143" s="289">
        <v>3</v>
      </c>
      <c r="AB143" s="289">
        <v>0</v>
      </c>
      <c r="AC143" s="289">
        <v>3</v>
      </c>
      <c r="AD143" s="289">
        <v>21.01</v>
      </c>
      <c r="AE143" s="289">
        <v>0</v>
      </c>
      <c r="AF143" s="289">
        <v>21.01</v>
      </c>
      <c r="AG143" s="289">
        <v>0</v>
      </c>
      <c r="AH143" s="285" t="s">
        <v>428</v>
      </c>
    </row>
    <row r="144" spans="1:34">
      <c r="A144" s="510"/>
      <c r="B144" s="285" t="s">
        <v>309</v>
      </c>
      <c r="C144" s="285">
        <v>8</v>
      </c>
      <c r="D144" s="285">
        <v>3587</v>
      </c>
      <c r="E144" s="285">
        <v>6526</v>
      </c>
      <c r="F144" s="289">
        <v>2288.44</v>
      </c>
      <c r="G144" s="289">
        <v>1596.8</v>
      </c>
      <c r="H144" s="289">
        <v>558.52</v>
      </c>
      <c r="I144" s="289">
        <v>133.12</v>
      </c>
      <c r="J144" s="289">
        <v>722.2</v>
      </c>
      <c r="K144" s="289">
        <v>555.79999999999995</v>
      </c>
      <c r="L144" s="289">
        <v>137.69999999999999</v>
      </c>
      <c r="M144" s="289">
        <v>28.7</v>
      </c>
      <c r="N144" s="289">
        <v>1566.24</v>
      </c>
      <c r="O144" s="289">
        <v>1041</v>
      </c>
      <c r="P144" s="289">
        <v>420.82</v>
      </c>
      <c r="Q144" s="289">
        <v>104.42</v>
      </c>
      <c r="R144" s="289">
        <v>0</v>
      </c>
      <c r="S144" s="289">
        <v>0</v>
      </c>
      <c r="T144" s="289"/>
      <c r="U144" s="289">
        <v>649</v>
      </c>
      <c r="V144" s="289">
        <v>537</v>
      </c>
      <c r="W144" s="289">
        <v>112</v>
      </c>
      <c r="X144" s="289">
        <v>1263</v>
      </c>
      <c r="Y144" s="289">
        <v>913</v>
      </c>
      <c r="Z144" s="289">
        <v>350</v>
      </c>
      <c r="AA144" s="289">
        <v>143</v>
      </c>
      <c r="AB144" s="289">
        <v>19</v>
      </c>
      <c r="AC144" s="289">
        <v>124</v>
      </c>
      <c r="AD144" s="289">
        <v>100.32</v>
      </c>
      <c r="AE144" s="289">
        <v>25.5</v>
      </c>
      <c r="AF144" s="289">
        <v>74.819999999999993</v>
      </c>
      <c r="AG144" s="289">
        <v>0</v>
      </c>
      <c r="AH144" s="285"/>
    </row>
    <row r="145" spans="1:34">
      <c r="A145" s="510"/>
      <c r="B145" s="285" t="s">
        <v>310</v>
      </c>
      <c r="C145" s="285">
        <v>1</v>
      </c>
      <c r="D145" s="285">
        <v>807</v>
      </c>
      <c r="E145" s="285">
        <v>1310</v>
      </c>
      <c r="F145" s="289">
        <v>476.4</v>
      </c>
      <c r="G145" s="289">
        <v>250.6</v>
      </c>
      <c r="H145" s="289">
        <v>181.45</v>
      </c>
      <c r="I145" s="289">
        <v>44.35</v>
      </c>
      <c r="J145" s="289">
        <v>162</v>
      </c>
      <c r="K145" s="289">
        <v>93.6</v>
      </c>
      <c r="L145" s="289">
        <v>55.49</v>
      </c>
      <c r="M145" s="289">
        <v>12.91</v>
      </c>
      <c r="N145" s="289">
        <v>314.39999999999998</v>
      </c>
      <c r="O145" s="289">
        <v>157</v>
      </c>
      <c r="P145" s="289">
        <v>125.96</v>
      </c>
      <c r="Q145" s="289">
        <v>31.44</v>
      </c>
      <c r="R145" s="289">
        <v>0</v>
      </c>
      <c r="S145" s="289">
        <v>0</v>
      </c>
      <c r="T145" s="289"/>
      <c r="U145" s="289">
        <v>144</v>
      </c>
      <c r="V145" s="289">
        <v>93</v>
      </c>
      <c r="W145" s="289">
        <v>51</v>
      </c>
      <c r="X145" s="289">
        <v>272</v>
      </c>
      <c r="Y145" s="289">
        <v>153</v>
      </c>
      <c r="Z145" s="289">
        <v>119</v>
      </c>
      <c r="AA145" s="289">
        <v>4</v>
      </c>
      <c r="AB145" s="289">
        <v>1</v>
      </c>
      <c r="AC145" s="289">
        <v>3</v>
      </c>
      <c r="AD145" s="289">
        <v>12.05</v>
      </c>
      <c r="AE145" s="289">
        <v>4.09</v>
      </c>
      <c r="AF145" s="289">
        <v>7.96</v>
      </c>
      <c r="AG145" s="289">
        <v>0</v>
      </c>
      <c r="AH145" s="285"/>
    </row>
    <row r="146" spans="1:34">
      <c r="A146" s="510"/>
      <c r="B146" s="285" t="s">
        <v>311</v>
      </c>
      <c r="C146" s="285">
        <v>3</v>
      </c>
      <c r="D146" s="285">
        <v>725</v>
      </c>
      <c r="E146" s="285">
        <v>2691</v>
      </c>
      <c r="F146" s="289">
        <v>792.64</v>
      </c>
      <c r="G146" s="289">
        <v>406.8</v>
      </c>
      <c r="H146" s="289">
        <v>309.66000000000003</v>
      </c>
      <c r="I146" s="289">
        <v>76.180000000000007</v>
      </c>
      <c r="J146" s="289">
        <v>146.80000000000001</v>
      </c>
      <c r="K146" s="289">
        <v>84.8</v>
      </c>
      <c r="L146" s="289">
        <v>50.4</v>
      </c>
      <c r="M146" s="289">
        <v>11.6</v>
      </c>
      <c r="N146" s="289">
        <v>645.84</v>
      </c>
      <c r="O146" s="289">
        <v>322</v>
      </c>
      <c r="P146" s="289">
        <v>259.26</v>
      </c>
      <c r="Q146" s="289">
        <v>64.58</v>
      </c>
      <c r="R146" s="289">
        <v>0</v>
      </c>
      <c r="S146" s="289">
        <v>0</v>
      </c>
      <c r="T146" s="289"/>
      <c r="U146" s="289">
        <v>126</v>
      </c>
      <c r="V146" s="289">
        <v>82</v>
      </c>
      <c r="W146" s="289">
        <v>44</v>
      </c>
      <c r="X146" s="289">
        <v>443</v>
      </c>
      <c r="Y146" s="289">
        <v>249</v>
      </c>
      <c r="Z146" s="289">
        <v>194</v>
      </c>
      <c r="AA146" s="289">
        <v>74</v>
      </c>
      <c r="AB146" s="289">
        <v>3</v>
      </c>
      <c r="AC146" s="289">
        <v>71</v>
      </c>
      <c r="AD146" s="289">
        <v>73.459999999999994</v>
      </c>
      <c r="AE146" s="289">
        <v>6.2</v>
      </c>
      <c r="AF146" s="289">
        <v>67.260000000000005</v>
      </c>
      <c r="AG146" s="289">
        <v>0</v>
      </c>
      <c r="AH146" s="285"/>
    </row>
    <row r="147" spans="1:34" ht="27">
      <c r="A147" s="510"/>
      <c r="B147" s="285" t="s">
        <v>312</v>
      </c>
      <c r="C147" s="285">
        <v>1</v>
      </c>
      <c r="D147" s="285">
        <v>70</v>
      </c>
      <c r="E147" s="285">
        <v>291</v>
      </c>
      <c r="F147" s="289">
        <v>84.44</v>
      </c>
      <c r="G147" s="289">
        <v>43.6</v>
      </c>
      <c r="H147" s="289">
        <v>32.74</v>
      </c>
      <c r="I147" s="289">
        <v>8.1</v>
      </c>
      <c r="J147" s="289">
        <v>14.6</v>
      </c>
      <c r="K147" s="289">
        <v>8.6</v>
      </c>
      <c r="L147" s="289">
        <v>4.88</v>
      </c>
      <c r="M147" s="289">
        <v>1.1200000000000001</v>
      </c>
      <c r="N147" s="289">
        <v>69.84</v>
      </c>
      <c r="O147" s="289">
        <v>35</v>
      </c>
      <c r="P147" s="289">
        <v>27.86</v>
      </c>
      <c r="Q147" s="289">
        <v>6.98</v>
      </c>
      <c r="R147" s="289">
        <v>0</v>
      </c>
      <c r="S147" s="289">
        <v>0</v>
      </c>
      <c r="T147" s="289"/>
      <c r="U147" s="289">
        <v>14</v>
      </c>
      <c r="V147" s="289">
        <v>9</v>
      </c>
      <c r="W147" s="289">
        <v>5</v>
      </c>
      <c r="X147" s="289">
        <v>51</v>
      </c>
      <c r="Y147" s="289">
        <v>29</v>
      </c>
      <c r="Z147" s="289">
        <v>22</v>
      </c>
      <c r="AA147" s="289">
        <v>5</v>
      </c>
      <c r="AB147" s="289">
        <v>0</v>
      </c>
      <c r="AC147" s="289">
        <v>5</v>
      </c>
      <c r="AD147" s="289">
        <v>6.34</v>
      </c>
      <c r="AE147" s="289">
        <v>0</v>
      </c>
      <c r="AF147" s="289">
        <v>6.34</v>
      </c>
      <c r="AG147" s="289">
        <v>0</v>
      </c>
      <c r="AH147" s="285" t="s">
        <v>428</v>
      </c>
    </row>
    <row r="148" spans="1:34">
      <c r="A148" s="510"/>
      <c r="B148" s="285" t="s">
        <v>313</v>
      </c>
      <c r="C148" s="285">
        <v>3</v>
      </c>
      <c r="D148" s="285">
        <v>2148</v>
      </c>
      <c r="E148" s="285">
        <v>2976</v>
      </c>
      <c r="F148" s="289">
        <v>1145.6400000000001</v>
      </c>
      <c r="G148" s="289">
        <v>806.8</v>
      </c>
      <c r="H148" s="289">
        <v>274.04000000000002</v>
      </c>
      <c r="I148" s="289">
        <v>64.8</v>
      </c>
      <c r="J148" s="289">
        <v>431.4</v>
      </c>
      <c r="K148" s="289">
        <v>331.8</v>
      </c>
      <c r="L148" s="289">
        <v>82.42</v>
      </c>
      <c r="M148" s="289">
        <v>17.18</v>
      </c>
      <c r="N148" s="289">
        <v>714.24</v>
      </c>
      <c r="O148" s="289">
        <v>475</v>
      </c>
      <c r="P148" s="289">
        <v>191.62</v>
      </c>
      <c r="Q148" s="289">
        <v>47.62</v>
      </c>
      <c r="R148" s="289">
        <v>0</v>
      </c>
      <c r="S148" s="289">
        <v>0</v>
      </c>
      <c r="T148" s="289"/>
      <c r="U148" s="289">
        <v>321</v>
      </c>
      <c r="V148" s="289">
        <v>265</v>
      </c>
      <c r="W148" s="289">
        <v>56</v>
      </c>
      <c r="X148" s="289">
        <v>544</v>
      </c>
      <c r="Y148" s="289">
        <v>394</v>
      </c>
      <c r="Z148" s="289">
        <v>150</v>
      </c>
      <c r="AA148" s="289">
        <v>144</v>
      </c>
      <c r="AB148" s="289">
        <v>67</v>
      </c>
      <c r="AC148" s="289">
        <v>77</v>
      </c>
      <c r="AD148" s="289">
        <v>71.84</v>
      </c>
      <c r="AE148" s="289">
        <v>26.22</v>
      </c>
      <c r="AF148" s="289">
        <v>45.62</v>
      </c>
      <c r="AG148" s="289">
        <v>0</v>
      </c>
      <c r="AH148" s="285"/>
    </row>
    <row r="149" spans="1:34">
      <c r="A149" s="510"/>
      <c r="B149" s="285" t="s">
        <v>314</v>
      </c>
      <c r="C149" s="285">
        <v>5</v>
      </c>
      <c r="D149" s="285">
        <v>2460</v>
      </c>
      <c r="E149" s="285">
        <v>3518</v>
      </c>
      <c r="F149" s="289">
        <v>1339.32</v>
      </c>
      <c r="G149" s="289">
        <v>942</v>
      </c>
      <c r="H149" s="289">
        <v>321.35000000000002</v>
      </c>
      <c r="I149" s="289">
        <v>75.97</v>
      </c>
      <c r="J149" s="289">
        <v>495</v>
      </c>
      <c r="K149" s="289">
        <v>381</v>
      </c>
      <c r="L149" s="289">
        <v>94.32</v>
      </c>
      <c r="M149" s="289">
        <v>19.68</v>
      </c>
      <c r="N149" s="289">
        <v>844.32</v>
      </c>
      <c r="O149" s="289">
        <v>561</v>
      </c>
      <c r="P149" s="289">
        <v>227.03</v>
      </c>
      <c r="Q149" s="289">
        <v>56.29</v>
      </c>
      <c r="R149" s="289">
        <v>0</v>
      </c>
      <c r="S149" s="289">
        <v>0</v>
      </c>
      <c r="T149" s="289"/>
      <c r="U149" s="289">
        <v>379</v>
      </c>
      <c r="V149" s="289">
        <v>313</v>
      </c>
      <c r="W149" s="289">
        <v>66</v>
      </c>
      <c r="X149" s="289">
        <v>664</v>
      </c>
      <c r="Y149" s="289">
        <v>481</v>
      </c>
      <c r="Z149" s="289">
        <v>183</v>
      </c>
      <c r="AA149" s="289">
        <v>144</v>
      </c>
      <c r="AB149" s="289">
        <v>68</v>
      </c>
      <c r="AC149" s="289">
        <v>76</v>
      </c>
      <c r="AD149" s="289">
        <v>76.349999999999994</v>
      </c>
      <c r="AE149" s="289">
        <v>28.32</v>
      </c>
      <c r="AF149" s="289">
        <v>48.03</v>
      </c>
      <c r="AG149" s="289">
        <v>0</v>
      </c>
      <c r="AH149" s="285"/>
    </row>
    <row r="150" spans="1:34">
      <c r="A150" s="510"/>
      <c r="B150" s="285" t="s">
        <v>315</v>
      </c>
      <c r="C150" s="285">
        <v>1</v>
      </c>
      <c r="D150" s="285">
        <v>1008</v>
      </c>
      <c r="E150" s="285">
        <v>1324</v>
      </c>
      <c r="F150" s="289">
        <v>519.96</v>
      </c>
      <c r="G150" s="289">
        <v>366.6</v>
      </c>
      <c r="H150" s="289">
        <v>124.12</v>
      </c>
      <c r="I150" s="289">
        <v>29.24</v>
      </c>
      <c r="J150" s="289">
        <v>202.2</v>
      </c>
      <c r="K150" s="289">
        <v>155.6</v>
      </c>
      <c r="L150" s="289">
        <v>38.54</v>
      </c>
      <c r="M150" s="289">
        <v>8.06</v>
      </c>
      <c r="N150" s="289">
        <v>317.76</v>
      </c>
      <c r="O150" s="289">
        <v>211</v>
      </c>
      <c r="P150" s="289">
        <v>85.58</v>
      </c>
      <c r="Q150" s="289">
        <v>21.18</v>
      </c>
      <c r="R150" s="289">
        <v>0</v>
      </c>
      <c r="S150" s="289">
        <v>0</v>
      </c>
      <c r="T150" s="289"/>
      <c r="U150" s="289">
        <v>137</v>
      </c>
      <c r="V150" s="289">
        <v>113</v>
      </c>
      <c r="W150" s="289">
        <v>24</v>
      </c>
      <c r="X150" s="289">
        <v>232</v>
      </c>
      <c r="Y150" s="289">
        <v>168</v>
      </c>
      <c r="Z150" s="289">
        <v>64</v>
      </c>
      <c r="AA150" s="289">
        <v>83</v>
      </c>
      <c r="AB150" s="289">
        <v>42</v>
      </c>
      <c r="AC150" s="289">
        <v>41</v>
      </c>
      <c r="AD150" s="289">
        <v>38.72</v>
      </c>
      <c r="AE150" s="289">
        <v>15.14</v>
      </c>
      <c r="AF150" s="289">
        <v>23.58</v>
      </c>
      <c r="AG150" s="289">
        <v>0</v>
      </c>
      <c r="AH150" s="285"/>
    </row>
    <row r="151" spans="1:34">
      <c r="A151" s="510" t="s">
        <v>316</v>
      </c>
      <c r="B151" s="285" t="s">
        <v>317</v>
      </c>
      <c r="C151" s="285">
        <v>34</v>
      </c>
      <c r="D151" s="285">
        <v>16578</v>
      </c>
      <c r="E151" s="285">
        <v>24160</v>
      </c>
      <c r="F151" s="289">
        <v>9227.68</v>
      </c>
      <c r="G151" s="289">
        <v>6414.32</v>
      </c>
      <c r="H151" s="289">
        <v>1817.45</v>
      </c>
      <c r="I151" s="289">
        <v>995.91</v>
      </c>
      <c r="J151" s="289">
        <v>3336</v>
      </c>
      <c r="K151" s="289">
        <v>2565.3200000000002</v>
      </c>
      <c r="L151" s="289">
        <v>535.30999999999995</v>
      </c>
      <c r="M151" s="289">
        <v>235.37</v>
      </c>
      <c r="N151" s="289">
        <v>5891.68</v>
      </c>
      <c r="O151" s="289">
        <v>3849</v>
      </c>
      <c r="P151" s="289">
        <v>1282.1400000000001</v>
      </c>
      <c r="Q151" s="289">
        <v>760.54</v>
      </c>
      <c r="R151" s="289">
        <v>0</v>
      </c>
      <c r="S151" s="289">
        <v>0</v>
      </c>
      <c r="T151" s="289"/>
      <c r="U151" s="289">
        <v>2616</v>
      </c>
      <c r="V151" s="289">
        <v>2260</v>
      </c>
      <c r="W151" s="289">
        <v>356</v>
      </c>
      <c r="X151" s="289">
        <v>4457</v>
      </c>
      <c r="Y151" s="289">
        <v>3423</v>
      </c>
      <c r="Z151" s="289">
        <v>1034</v>
      </c>
      <c r="AA151" s="289">
        <v>712</v>
      </c>
      <c r="AB151" s="289">
        <v>305</v>
      </c>
      <c r="AC151" s="289">
        <v>407</v>
      </c>
      <c r="AD151" s="289">
        <v>446.77</v>
      </c>
      <c r="AE151" s="289">
        <v>179.63</v>
      </c>
      <c r="AF151" s="289">
        <v>267.14</v>
      </c>
      <c r="AG151" s="289">
        <v>0</v>
      </c>
      <c r="AH151" s="285"/>
    </row>
    <row r="152" spans="1:34" ht="14.25" customHeight="1">
      <c r="A152" s="510"/>
      <c r="B152" s="285" t="s">
        <v>318</v>
      </c>
      <c r="C152" s="285">
        <v>6</v>
      </c>
      <c r="D152" s="285">
        <v>3211</v>
      </c>
      <c r="E152" s="285">
        <v>5211</v>
      </c>
      <c r="F152" s="289">
        <v>1923.72</v>
      </c>
      <c r="G152" s="289">
        <v>1327.02</v>
      </c>
      <c r="H152" s="289">
        <v>24.100000000000101</v>
      </c>
      <c r="I152" s="289">
        <v>572.6</v>
      </c>
      <c r="J152" s="289">
        <v>645.79999999999995</v>
      </c>
      <c r="K152" s="289">
        <v>497.02</v>
      </c>
      <c r="L152" s="289">
        <v>20.34</v>
      </c>
      <c r="M152" s="289">
        <v>128.44</v>
      </c>
      <c r="N152" s="289">
        <v>1277.92</v>
      </c>
      <c r="O152" s="289">
        <v>830</v>
      </c>
      <c r="P152" s="289">
        <v>3.76000000000005</v>
      </c>
      <c r="Q152" s="289">
        <v>444.16</v>
      </c>
      <c r="R152" s="289">
        <v>0</v>
      </c>
      <c r="S152" s="289">
        <v>0</v>
      </c>
      <c r="T152" s="289"/>
      <c r="U152" s="289">
        <v>580</v>
      </c>
      <c r="V152" s="289">
        <v>580</v>
      </c>
      <c r="W152" s="289">
        <v>0</v>
      </c>
      <c r="X152" s="289">
        <v>923</v>
      </c>
      <c r="Y152" s="289">
        <v>923</v>
      </c>
      <c r="Z152" s="289">
        <v>0</v>
      </c>
      <c r="AA152" s="289">
        <v>-172</v>
      </c>
      <c r="AB152" s="289">
        <v>-83</v>
      </c>
      <c r="AC152" s="289">
        <v>-89</v>
      </c>
      <c r="AD152" s="289">
        <v>20.12</v>
      </c>
      <c r="AE152" s="289">
        <v>20.36</v>
      </c>
      <c r="AF152" s="289">
        <v>-0.239999999999995</v>
      </c>
      <c r="AG152" s="289">
        <v>0</v>
      </c>
      <c r="AH152" s="285"/>
    </row>
    <row r="153" spans="1:34" ht="14.25" customHeight="1">
      <c r="A153" s="510"/>
      <c r="B153" s="285" t="s">
        <v>319</v>
      </c>
      <c r="C153" s="285">
        <v>5</v>
      </c>
      <c r="D153" s="285">
        <v>1558</v>
      </c>
      <c r="E153" s="285">
        <v>2992</v>
      </c>
      <c r="F153" s="289">
        <v>1032.68</v>
      </c>
      <c r="G153" s="289">
        <v>719</v>
      </c>
      <c r="H153" s="289">
        <v>253.35</v>
      </c>
      <c r="I153" s="289">
        <v>60.33</v>
      </c>
      <c r="J153" s="289">
        <v>314.60000000000002</v>
      </c>
      <c r="K153" s="289">
        <v>242</v>
      </c>
      <c r="L153" s="289">
        <v>60.14</v>
      </c>
      <c r="M153" s="289">
        <v>12.46</v>
      </c>
      <c r="N153" s="289">
        <v>718.08</v>
      </c>
      <c r="O153" s="289">
        <v>477</v>
      </c>
      <c r="P153" s="289">
        <v>193.21</v>
      </c>
      <c r="Q153" s="289">
        <v>47.87</v>
      </c>
      <c r="R153" s="289">
        <v>0</v>
      </c>
      <c r="S153" s="289">
        <v>0</v>
      </c>
      <c r="T153" s="289"/>
      <c r="U153" s="289">
        <v>267</v>
      </c>
      <c r="V153" s="289">
        <v>221</v>
      </c>
      <c r="W153" s="289">
        <v>46</v>
      </c>
      <c r="X153" s="289">
        <v>543</v>
      </c>
      <c r="Y153" s="289">
        <v>392</v>
      </c>
      <c r="Z153" s="289">
        <v>151</v>
      </c>
      <c r="AA153" s="289">
        <v>103</v>
      </c>
      <c r="AB153" s="289">
        <v>21</v>
      </c>
      <c r="AC153" s="289">
        <v>82</v>
      </c>
      <c r="AD153" s="289">
        <v>59.35</v>
      </c>
      <c r="AE153" s="289">
        <v>14.14</v>
      </c>
      <c r="AF153" s="289">
        <v>45.21</v>
      </c>
      <c r="AG153" s="289">
        <v>0</v>
      </c>
      <c r="AH153" s="285"/>
    </row>
    <row r="154" spans="1:34">
      <c r="A154" s="510"/>
      <c r="B154" s="285" t="s">
        <v>320</v>
      </c>
      <c r="C154" s="285">
        <v>3</v>
      </c>
      <c r="D154" s="285">
        <v>1778</v>
      </c>
      <c r="E154" s="285">
        <v>2494</v>
      </c>
      <c r="F154" s="289">
        <v>955.96</v>
      </c>
      <c r="G154" s="289">
        <v>672.8</v>
      </c>
      <c r="H154" s="289">
        <v>229.04</v>
      </c>
      <c r="I154" s="289">
        <v>54.119999999999898</v>
      </c>
      <c r="J154" s="289">
        <v>357.4</v>
      </c>
      <c r="K154" s="289">
        <v>274.8</v>
      </c>
      <c r="L154" s="289">
        <v>68.38</v>
      </c>
      <c r="M154" s="289">
        <v>14.22</v>
      </c>
      <c r="N154" s="289">
        <v>598.55999999999995</v>
      </c>
      <c r="O154" s="289">
        <v>398</v>
      </c>
      <c r="P154" s="289">
        <v>160.66</v>
      </c>
      <c r="Q154" s="289">
        <v>39.899999999999899</v>
      </c>
      <c r="R154" s="289">
        <v>0</v>
      </c>
      <c r="S154" s="289">
        <v>0</v>
      </c>
      <c r="T154" s="289"/>
      <c r="U154" s="289">
        <v>302</v>
      </c>
      <c r="V154" s="289">
        <v>250</v>
      </c>
      <c r="W154" s="289">
        <v>52</v>
      </c>
      <c r="X154" s="289">
        <v>499</v>
      </c>
      <c r="Y154" s="289">
        <v>360</v>
      </c>
      <c r="Z154" s="289">
        <v>139</v>
      </c>
      <c r="AA154" s="289">
        <v>61</v>
      </c>
      <c r="AB154" s="289">
        <v>25</v>
      </c>
      <c r="AC154" s="289">
        <v>36</v>
      </c>
      <c r="AD154" s="289">
        <v>39.840000000000003</v>
      </c>
      <c r="AE154" s="289">
        <v>16.18</v>
      </c>
      <c r="AF154" s="289">
        <v>23.66</v>
      </c>
      <c r="AG154" s="289">
        <v>0</v>
      </c>
      <c r="AH154" s="285"/>
    </row>
    <row r="155" spans="1:34">
      <c r="A155" s="510"/>
      <c r="B155" s="285" t="s">
        <v>321</v>
      </c>
      <c r="C155" s="285">
        <v>3</v>
      </c>
      <c r="D155" s="285">
        <v>1686</v>
      </c>
      <c r="E155" s="285">
        <v>2274</v>
      </c>
      <c r="F155" s="289">
        <v>884.76</v>
      </c>
      <c r="G155" s="289">
        <v>623.79999999999995</v>
      </c>
      <c r="H155" s="289">
        <v>211.09</v>
      </c>
      <c r="I155" s="289">
        <v>49.87</v>
      </c>
      <c r="J155" s="289">
        <v>339</v>
      </c>
      <c r="K155" s="289">
        <v>260.8</v>
      </c>
      <c r="L155" s="289">
        <v>64.709999999999994</v>
      </c>
      <c r="M155" s="289">
        <v>13.49</v>
      </c>
      <c r="N155" s="289">
        <v>545.76</v>
      </c>
      <c r="O155" s="289">
        <v>363</v>
      </c>
      <c r="P155" s="289">
        <v>146.38</v>
      </c>
      <c r="Q155" s="289">
        <v>36.380000000000003</v>
      </c>
      <c r="R155" s="289">
        <v>0</v>
      </c>
      <c r="S155" s="289">
        <v>0</v>
      </c>
      <c r="T155" s="289"/>
      <c r="U155" s="289">
        <v>271</v>
      </c>
      <c r="V155" s="289">
        <v>224</v>
      </c>
      <c r="W155" s="289">
        <v>47</v>
      </c>
      <c r="X155" s="289">
        <v>473</v>
      </c>
      <c r="Y155" s="289">
        <v>342</v>
      </c>
      <c r="Z155" s="289">
        <v>131</v>
      </c>
      <c r="AA155" s="289">
        <v>56</v>
      </c>
      <c r="AB155" s="289">
        <v>37</v>
      </c>
      <c r="AC155" s="289">
        <v>19</v>
      </c>
      <c r="AD155" s="289">
        <v>34.89</v>
      </c>
      <c r="AE155" s="289">
        <v>17.510000000000002</v>
      </c>
      <c r="AF155" s="289">
        <v>17.38</v>
      </c>
      <c r="AG155" s="289">
        <v>0</v>
      </c>
      <c r="AH155" s="285"/>
    </row>
    <row r="156" spans="1:34">
      <c r="A156" s="510"/>
      <c r="B156" s="285" t="s">
        <v>322</v>
      </c>
      <c r="C156" s="285">
        <v>2</v>
      </c>
      <c r="D156" s="285">
        <v>1338</v>
      </c>
      <c r="E156" s="285">
        <v>1763</v>
      </c>
      <c r="F156" s="289">
        <v>691.92</v>
      </c>
      <c r="G156" s="289">
        <v>487.2</v>
      </c>
      <c r="H156" s="289">
        <v>165.81</v>
      </c>
      <c r="I156" s="289">
        <v>38.909999999999997</v>
      </c>
      <c r="J156" s="289">
        <v>268.8</v>
      </c>
      <c r="K156" s="289">
        <v>206.2</v>
      </c>
      <c r="L156" s="289">
        <v>51.9</v>
      </c>
      <c r="M156" s="289">
        <v>10.7</v>
      </c>
      <c r="N156" s="289">
        <v>423.12</v>
      </c>
      <c r="O156" s="289">
        <v>281</v>
      </c>
      <c r="P156" s="289">
        <v>113.91</v>
      </c>
      <c r="Q156" s="289">
        <v>28.21</v>
      </c>
      <c r="R156" s="289">
        <v>0</v>
      </c>
      <c r="S156" s="289">
        <v>0</v>
      </c>
      <c r="T156" s="289"/>
      <c r="U156" s="289">
        <v>206</v>
      </c>
      <c r="V156" s="289">
        <v>170</v>
      </c>
      <c r="W156" s="289">
        <v>36</v>
      </c>
      <c r="X156" s="289">
        <v>317</v>
      </c>
      <c r="Y156" s="289">
        <v>230</v>
      </c>
      <c r="Z156" s="289">
        <v>87</v>
      </c>
      <c r="AA156" s="289">
        <v>85</v>
      </c>
      <c r="AB156" s="289">
        <v>36</v>
      </c>
      <c r="AC156" s="289">
        <v>49</v>
      </c>
      <c r="AD156" s="289">
        <v>45.01</v>
      </c>
      <c r="AE156" s="289">
        <v>16.100000000000001</v>
      </c>
      <c r="AF156" s="289">
        <v>28.91</v>
      </c>
      <c r="AG156" s="289">
        <v>0</v>
      </c>
      <c r="AH156" s="285"/>
    </row>
    <row r="157" spans="1:34">
      <c r="A157" s="510"/>
      <c r="B157" s="285" t="s">
        <v>323</v>
      </c>
      <c r="C157" s="285">
        <v>3</v>
      </c>
      <c r="D157" s="285">
        <v>1214</v>
      </c>
      <c r="E157" s="285">
        <v>1651</v>
      </c>
      <c r="F157" s="289">
        <v>640.84</v>
      </c>
      <c r="G157" s="289">
        <v>450.8</v>
      </c>
      <c r="H157" s="289">
        <v>153.91</v>
      </c>
      <c r="I157" s="289">
        <v>36.130000000000003</v>
      </c>
      <c r="J157" s="289">
        <v>244.6</v>
      </c>
      <c r="K157" s="289">
        <v>187.8</v>
      </c>
      <c r="L157" s="289">
        <v>47.09</v>
      </c>
      <c r="M157" s="289">
        <v>9.7100000000000009</v>
      </c>
      <c r="N157" s="289">
        <v>396.24</v>
      </c>
      <c r="O157" s="289">
        <v>263</v>
      </c>
      <c r="P157" s="289">
        <v>106.82</v>
      </c>
      <c r="Q157" s="289">
        <v>26.42</v>
      </c>
      <c r="R157" s="289">
        <v>0</v>
      </c>
      <c r="S157" s="289">
        <v>0</v>
      </c>
      <c r="T157" s="289"/>
      <c r="U157" s="289">
        <v>181</v>
      </c>
      <c r="V157" s="289">
        <v>150</v>
      </c>
      <c r="W157" s="289">
        <v>31</v>
      </c>
      <c r="X157" s="289">
        <v>304</v>
      </c>
      <c r="Y157" s="289">
        <v>219</v>
      </c>
      <c r="Z157" s="289">
        <v>85</v>
      </c>
      <c r="AA157" s="289">
        <v>80</v>
      </c>
      <c r="AB157" s="289">
        <v>38</v>
      </c>
      <c r="AC157" s="289">
        <v>42</v>
      </c>
      <c r="AD157" s="289">
        <v>39.71</v>
      </c>
      <c r="AE157" s="289">
        <v>15.89</v>
      </c>
      <c r="AF157" s="289">
        <v>23.82</v>
      </c>
      <c r="AG157" s="289">
        <v>0</v>
      </c>
      <c r="AH157" s="285"/>
    </row>
    <row r="158" spans="1:34">
      <c r="A158" s="510"/>
      <c r="B158" s="285" t="s">
        <v>325</v>
      </c>
      <c r="C158" s="285">
        <v>4</v>
      </c>
      <c r="D158" s="285">
        <v>2320</v>
      </c>
      <c r="E158" s="285">
        <v>2969</v>
      </c>
      <c r="F158" s="289">
        <v>1178.96</v>
      </c>
      <c r="G158" s="289">
        <v>832.4</v>
      </c>
      <c r="H158" s="289">
        <v>280.5</v>
      </c>
      <c r="I158" s="289">
        <v>66.059999999999903</v>
      </c>
      <c r="J158" s="289">
        <v>466.4</v>
      </c>
      <c r="K158" s="289">
        <v>358.4</v>
      </c>
      <c r="L158" s="289">
        <v>89.44</v>
      </c>
      <c r="M158" s="289">
        <v>18.559999999999999</v>
      </c>
      <c r="N158" s="289">
        <v>712.56</v>
      </c>
      <c r="O158" s="289">
        <v>474</v>
      </c>
      <c r="P158" s="289">
        <v>191.06</v>
      </c>
      <c r="Q158" s="289">
        <v>47.499999999999901</v>
      </c>
      <c r="R158" s="289">
        <v>0</v>
      </c>
      <c r="S158" s="289">
        <v>0</v>
      </c>
      <c r="T158" s="289"/>
      <c r="U158" s="289">
        <v>364</v>
      </c>
      <c r="V158" s="289">
        <v>301</v>
      </c>
      <c r="W158" s="289">
        <v>63</v>
      </c>
      <c r="X158" s="289">
        <v>558</v>
      </c>
      <c r="Y158" s="289">
        <v>404</v>
      </c>
      <c r="Z158" s="289">
        <v>154</v>
      </c>
      <c r="AA158" s="289">
        <v>124</v>
      </c>
      <c r="AB158" s="289">
        <v>57</v>
      </c>
      <c r="AC158" s="289">
        <v>67</v>
      </c>
      <c r="AD158" s="289">
        <v>66.900000000000006</v>
      </c>
      <c r="AE158" s="289">
        <v>26.84</v>
      </c>
      <c r="AF158" s="289">
        <v>40.06</v>
      </c>
      <c r="AG158" s="289">
        <v>0</v>
      </c>
      <c r="AH158" s="285"/>
    </row>
    <row r="159" spans="1:34">
      <c r="A159" s="510"/>
      <c r="B159" s="285" t="s">
        <v>324</v>
      </c>
      <c r="C159" s="285">
        <v>1</v>
      </c>
      <c r="D159" s="285">
        <v>275</v>
      </c>
      <c r="E159" s="285">
        <v>336</v>
      </c>
      <c r="F159" s="289">
        <v>136.24</v>
      </c>
      <c r="G159" s="289">
        <v>96.6</v>
      </c>
      <c r="H159" s="289">
        <v>32.06</v>
      </c>
      <c r="I159" s="289">
        <v>7.58</v>
      </c>
      <c r="J159" s="289">
        <v>55.6</v>
      </c>
      <c r="K159" s="289">
        <v>42.6</v>
      </c>
      <c r="L159" s="289">
        <v>10.8</v>
      </c>
      <c r="M159" s="289">
        <v>2.2000000000000002</v>
      </c>
      <c r="N159" s="289">
        <v>80.64</v>
      </c>
      <c r="O159" s="289">
        <v>54</v>
      </c>
      <c r="P159" s="289">
        <v>21.26</v>
      </c>
      <c r="Q159" s="289">
        <v>5.38</v>
      </c>
      <c r="R159" s="289">
        <v>0</v>
      </c>
      <c r="S159" s="289">
        <v>0</v>
      </c>
      <c r="T159" s="289"/>
      <c r="U159" s="289">
        <v>33</v>
      </c>
      <c r="V159" s="289">
        <v>27</v>
      </c>
      <c r="W159" s="289">
        <v>6</v>
      </c>
      <c r="X159" s="289">
        <v>55</v>
      </c>
      <c r="Y159" s="289">
        <v>40</v>
      </c>
      <c r="Z159" s="289">
        <v>15</v>
      </c>
      <c r="AA159" s="289">
        <v>29</v>
      </c>
      <c r="AB159" s="289">
        <v>16</v>
      </c>
      <c r="AC159" s="289">
        <v>13</v>
      </c>
      <c r="AD159" s="289">
        <v>11.66</v>
      </c>
      <c r="AE159" s="289">
        <v>4.4000000000000004</v>
      </c>
      <c r="AF159" s="289">
        <v>7.26</v>
      </c>
      <c r="AG159" s="289">
        <v>0</v>
      </c>
      <c r="AH159" s="285"/>
    </row>
    <row r="160" spans="1:34">
      <c r="A160" s="510"/>
      <c r="B160" s="285" t="s">
        <v>326</v>
      </c>
      <c r="C160" s="285">
        <v>7</v>
      </c>
      <c r="D160" s="285">
        <v>3198</v>
      </c>
      <c r="E160" s="285">
        <v>4470</v>
      </c>
      <c r="F160" s="289">
        <v>1782.6</v>
      </c>
      <c r="G160" s="289">
        <v>1204.7</v>
      </c>
      <c r="H160" s="289">
        <v>467.59</v>
      </c>
      <c r="I160" s="289">
        <v>110.31</v>
      </c>
      <c r="J160" s="289">
        <v>643.79999999999995</v>
      </c>
      <c r="K160" s="289">
        <v>495.7</v>
      </c>
      <c r="L160" s="289">
        <v>122.51</v>
      </c>
      <c r="M160" s="289">
        <v>25.590000000000099</v>
      </c>
      <c r="N160" s="289">
        <v>1138.8</v>
      </c>
      <c r="O160" s="289">
        <v>709</v>
      </c>
      <c r="P160" s="289">
        <v>345.08</v>
      </c>
      <c r="Q160" s="289">
        <v>84.719999999999899</v>
      </c>
      <c r="R160" s="289">
        <v>0</v>
      </c>
      <c r="S160" s="289">
        <v>0</v>
      </c>
      <c r="T160" s="289"/>
      <c r="U160" s="289">
        <v>412</v>
      </c>
      <c r="V160" s="289">
        <v>337</v>
      </c>
      <c r="W160" s="289">
        <v>75</v>
      </c>
      <c r="X160" s="289">
        <v>785</v>
      </c>
      <c r="Y160" s="289">
        <v>513</v>
      </c>
      <c r="Z160" s="289">
        <v>272</v>
      </c>
      <c r="AA160" s="289">
        <v>346</v>
      </c>
      <c r="AB160" s="289">
        <v>158</v>
      </c>
      <c r="AC160" s="289">
        <v>188</v>
      </c>
      <c r="AD160" s="289">
        <v>129.29</v>
      </c>
      <c r="AE160" s="289">
        <v>48.21</v>
      </c>
      <c r="AF160" s="289">
        <v>81.08</v>
      </c>
      <c r="AG160" s="289">
        <v>0</v>
      </c>
      <c r="AH160" s="285"/>
    </row>
    <row r="162" spans="3:3">
      <c r="C162" s="283">
        <f>SUBTOTAL(9,G162,J162)</f>
        <v>0</v>
      </c>
    </row>
  </sheetData>
  <mergeCells count="42">
    <mergeCell ref="AC6:AC7"/>
    <mergeCell ref="AD6:AD7"/>
    <mergeCell ref="AE6:AE7"/>
    <mergeCell ref="F6:I6"/>
    <mergeCell ref="J6:M6"/>
    <mergeCell ref="N6:Q6"/>
    <mergeCell ref="U6:W6"/>
    <mergeCell ref="X6:Z6"/>
    <mergeCell ref="S6:S7"/>
    <mergeCell ref="T6:T7"/>
    <mergeCell ref="A151:A160"/>
    <mergeCell ref="C6:C7"/>
    <mergeCell ref="D6:D7"/>
    <mergeCell ref="E6:E7"/>
    <mergeCell ref="R6:R7"/>
    <mergeCell ref="A91:A99"/>
    <mergeCell ref="A100:A113"/>
    <mergeCell ref="A114:A127"/>
    <mergeCell ref="A128:A134"/>
    <mergeCell ref="A135:A150"/>
    <mergeCell ref="A35:A49"/>
    <mergeCell ref="A50:A61"/>
    <mergeCell ref="A62:A72"/>
    <mergeCell ref="A73:A83"/>
    <mergeCell ref="A84:A90"/>
    <mergeCell ref="A9:A18"/>
    <mergeCell ref="A19:A26"/>
    <mergeCell ref="A27:A34"/>
    <mergeCell ref="A2:B2"/>
    <mergeCell ref="A3:AH3"/>
    <mergeCell ref="C5:E5"/>
    <mergeCell ref="F5:Q5"/>
    <mergeCell ref="R5:T5"/>
    <mergeCell ref="U5:Z5"/>
    <mergeCell ref="AA5:AC5"/>
    <mergeCell ref="AD5:AF5"/>
    <mergeCell ref="AF6:AF7"/>
    <mergeCell ref="AG5:AG7"/>
    <mergeCell ref="AH5:AH7"/>
    <mergeCell ref="A5:B7"/>
    <mergeCell ref="AA6:AA7"/>
    <mergeCell ref="AB6:AB7"/>
  </mergeCells>
  <phoneticPr fontId="144" type="noConversion"/>
  <pageMargins left="0.70866141732283505" right="0.70866141732283505" top="0.74803149606299202" bottom="0.74803149606299202" header="0.31496062992126" footer="0.31496062992126"/>
  <pageSetup paperSize="8" scale="54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63"/>
  <sheetViews>
    <sheetView workbookViewId="0">
      <selection activeCell="Q5" sqref="Q5"/>
    </sheetView>
  </sheetViews>
  <sheetFormatPr defaultColWidth="9" defaultRowHeight="13.5"/>
  <cols>
    <col min="1" max="1" width="7.25" style="283" customWidth="1"/>
    <col min="2" max="2" width="17.5" style="283" customWidth="1"/>
    <col min="3" max="3" width="8.625" style="283" customWidth="1"/>
    <col min="4" max="4" width="9.875" style="283" customWidth="1"/>
    <col min="5" max="5" width="5.875" style="283" customWidth="1"/>
    <col min="6" max="6" width="6.25" style="283" customWidth="1"/>
    <col min="7" max="7" width="6" style="283" customWidth="1"/>
    <col min="8" max="8" width="5.625" style="283" customWidth="1"/>
    <col min="9" max="10" width="10.125" style="283" customWidth="1"/>
    <col min="11" max="11" width="10.875" style="283" customWidth="1"/>
    <col min="12" max="12" width="10.5" style="283" customWidth="1"/>
    <col min="13" max="13" width="9.5" style="283" customWidth="1"/>
    <col min="14" max="14" width="10" style="283" customWidth="1"/>
    <col min="15" max="15" width="9" style="283"/>
    <col min="16" max="16" width="10.375" style="283" customWidth="1"/>
    <col min="17" max="16384" width="9" style="283"/>
  </cols>
  <sheetData>
    <row r="1" spans="1:14" ht="17.25" customHeight="1">
      <c r="A1" s="511" t="s">
        <v>434</v>
      </c>
      <c r="B1" s="512"/>
    </row>
    <row r="2" spans="1:14" ht="27" customHeight="1">
      <c r="A2" s="513" t="s">
        <v>1260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</row>
    <row r="3" spans="1:14" ht="14.25" customHeight="1">
      <c r="L3" s="512" t="s">
        <v>3</v>
      </c>
      <c r="M3" s="512"/>
    </row>
    <row r="4" spans="1:14" ht="50.25" customHeight="1">
      <c r="A4" s="510" t="s">
        <v>411</v>
      </c>
      <c r="B4" s="510"/>
      <c r="C4" s="510" t="s">
        <v>435</v>
      </c>
      <c r="D4" s="510"/>
      <c r="E4" s="510" t="s">
        <v>436</v>
      </c>
      <c r="F4" s="510"/>
      <c r="G4" s="510"/>
      <c r="H4" s="510"/>
      <c r="I4" s="520" t="s">
        <v>437</v>
      </c>
      <c r="J4" s="510"/>
      <c r="K4" s="510"/>
      <c r="L4" s="510"/>
      <c r="M4" s="510"/>
      <c r="N4" s="510"/>
    </row>
    <row r="5" spans="1:14" ht="30" customHeight="1">
      <c r="A5" s="510"/>
      <c r="B5" s="510"/>
      <c r="C5" s="510" t="s">
        <v>438</v>
      </c>
      <c r="D5" s="510" t="s">
        <v>17</v>
      </c>
      <c r="E5" s="510" t="s">
        <v>439</v>
      </c>
      <c r="F5" s="510"/>
      <c r="G5" s="510" t="s">
        <v>440</v>
      </c>
      <c r="H5" s="510"/>
      <c r="I5" s="510" t="s">
        <v>5</v>
      </c>
      <c r="J5" s="510" t="s">
        <v>337</v>
      </c>
      <c r="K5" s="510"/>
      <c r="L5" s="510"/>
      <c r="M5" s="510" t="s">
        <v>339</v>
      </c>
      <c r="N5" s="510" t="s">
        <v>425</v>
      </c>
    </row>
    <row r="6" spans="1:14" ht="50.25" customHeight="1">
      <c r="A6" s="510"/>
      <c r="B6" s="510"/>
      <c r="C6" s="510"/>
      <c r="D6" s="510"/>
      <c r="E6" s="285" t="s">
        <v>337</v>
      </c>
      <c r="F6" s="285" t="s">
        <v>338</v>
      </c>
      <c r="G6" s="285" t="s">
        <v>339</v>
      </c>
      <c r="H6" s="285" t="s">
        <v>425</v>
      </c>
      <c r="I6" s="510"/>
      <c r="J6" s="285" t="s">
        <v>13</v>
      </c>
      <c r="K6" s="285" t="s">
        <v>419</v>
      </c>
      <c r="L6" s="285" t="s">
        <v>17</v>
      </c>
      <c r="M6" s="510"/>
      <c r="N6" s="510"/>
    </row>
    <row r="7" spans="1:14" ht="27">
      <c r="A7" s="285" t="s">
        <v>431</v>
      </c>
      <c r="B7" s="285" t="s">
        <v>431</v>
      </c>
      <c r="C7" s="285">
        <v>809</v>
      </c>
      <c r="D7" s="285">
        <v>215353</v>
      </c>
      <c r="E7" s="285"/>
      <c r="F7" s="285"/>
      <c r="G7" s="285"/>
      <c r="H7" s="285"/>
      <c r="I7" s="285">
        <v>43556</v>
      </c>
      <c r="J7" s="285">
        <v>28565.4</v>
      </c>
      <c r="K7" s="285">
        <v>485.4</v>
      </c>
      <c r="L7" s="285">
        <v>28080</v>
      </c>
      <c r="M7" s="285">
        <v>7564.93</v>
      </c>
      <c r="N7" s="285">
        <v>7425.67</v>
      </c>
    </row>
    <row r="8" spans="1:14" ht="14.1" customHeight="1">
      <c r="A8" s="510" t="s">
        <v>153</v>
      </c>
      <c r="B8" s="285" t="s">
        <v>441</v>
      </c>
      <c r="C8" s="285">
        <v>117</v>
      </c>
      <c r="D8" s="285">
        <v>21501</v>
      </c>
      <c r="E8" s="285"/>
      <c r="F8" s="285"/>
      <c r="G8" s="285"/>
      <c r="H8" s="285"/>
      <c r="I8" s="285">
        <v>4370.3999999999996</v>
      </c>
      <c r="J8" s="285">
        <v>2545.1999999999998</v>
      </c>
      <c r="K8" s="285">
        <v>70.2</v>
      </c>
      <c r="L8" s="285">
        <v>2475</v>
      </c>
      <c r="M8" s="285">
        <v>216.38</v>
      </c>
      <c r="N8" s="285">
        <v>1608.82</v>
      </c>
    </row>
    <row r="9" spans="1:14" ht="24.95" customHeight="1">
      <c r="A9" s="510"/>
      <c r="B9" s="285" t="s">
        <v>409</v>
      </c>
      <c r="C9" s="285">
        <v>99</v>
      </c>
      <c r="D9" s="285">
        <v>19617</v>
      </c>
      <c r="E9" s="285"/>
      <c r="F9" s="285"/>
      <c r="G9" s="285"/>
      <c r="H9" s="285"/>
      <c r="I9" s="285">
        <v>3982.8</v>
      </c>
      <c r="J9" s="285">
        <v>2318.4</v>
      </c>
      <c r="K9" s="285">
        <v>59.4</v>
      </c>
      <c r="L9" s="285">
        <v>2259</v>
      </c>
      <c r="M9" s="285">
        <v>115.87</v>
      </c>
      <c r="N9" s="285">
        <v>1548.53</v>
      </c>
    </row>
    <row r="10" spans="1:14" ht="30.75" customHeight="1">
      <c r="A10" s="510"/>
      <c r="B10" s="285" t="s">
        <v>155</v>
      </c>
      <c r="C10" s="285">
        <v>99</v>
      </c>
      <c r="D10" s="285">
        <v>18315</v>
      </c>
      <c r="E10" s="285">
        <v>0.6</v>
      </c>
      <c r="F10" s="285">
        <v>0.4</v>
      </c>
      <c r="G10" s="285">
        <v>0</v>
      </c>
      <c r="H10" s="285">
        <v>1</v>
      </c>
      <c r="I10" s="285">
        <v>3722.4</v>
      </c>
      <c r="J10" s="285">
        <v>2168.4</v>
      </c>
      <c r="K10" s="285">
        <v>59.4</v>
      </c>
      <c r="L10" s="285">
        <v>2109</v>
      </c>
      <c r="M10" s="285">
        <v>88.800000000000196</v>
      </c>
      <c r="N10" s="285">
        <v>1465.2</v>
      </c>
    </row>
    <row r="11" spans="1:14">
      <c r="A11" s="510"/>
      <c r="B11" s="285" t="s">
        <v>157</v>
      </c>
      <c r="C11" s="285"/>
      <c r="D11" s="285">
        <v>869</v>
      </c>
      <c r="E11" s="285">
        <v>0.6</v>
      </c>
      <c r="F11" s="285">
        <v>0.4</v>
      </c>
      <c r="G11" s="285">
        <v>0.2</v>
      </c>
      <c r="H11" s="285">
        <v>0.8</v>
      </c>
      <c r="I11" s="285">
        <v>173.8</v>
      </c>
      <c r="J11" s="285">
        <v>100</v>
      </c>
      <c r="K11" s="285">
        <v>0</v>
      </c>
      <c r="L11" s="285">
        <v>100</v>
      </c>
      <c r="M11" s="285">
        <v>18.18</v>
      </c>
      <c r="N11" s="285">
        <v>55.62</v>
      </c>
    </row>
    <row r="12" spans="1:14">
      <c r="A12" s="510"/>
      <c r="B12" s="285" t="s">
        <v>158</v>
      </c>
      <c r="C12" s="285"/>
      <c r="D12" s="285">
        <v>433</v>
      </c>
      <c r="E12" s="285">
        <v>0.6</v>
      </c>
      <c r="F12" s="285">
        <v>0.4</v>
      </c>
      <c r="G12" s="285">
        <v>0.2</v>
      </c>
      <c r="H12" s="285">
        <v>0.8</v>
      </c>
      <c r="I12" s="285">
        <v>86.6</v>
      </c>
      <c r="J12" s="285">
        <v>50</v>
      </c>
      <c r="K12" s="285">
        <v>0</v>
      </c>
      <c r="L12" s="285">
        <v>50</v>
      </c>
      <c r="M12" s="285">
        <v>8.89</v>
      </c>
      <c r="N12" s="285">
        <v>27.71</v>
      </c>
    </row>
    <row r="13" spans="1:14">
      <c r="A13" s="510"/>
      <c r="B13" s="285" t="s">
        <v>159</v>
      </c>
      <c r="C13" s="285"/>
      <c r="D13" s="285">
        <v>0</v>
      </c>
      <c r="E13" s="285">
        <v>0.6</v>
      </c>
      <c r="F13" s="285">
        <v>0.4</v>
      </c>
      <c r="G13" s="285">
        <v>0.2</v>
      </c>
      <c r="H13" s="285">
        <v>0.8</v>
      </c>
      <c r="I13" s="285">
        <v>0</v>
      </c>
      <c r="J13" s="285">
        <v>0</v>
      </c>
      <c r="K13" s="285">
        <v>0</v>
      </c>
      <c r="L13" s="285">
        <v>0</v>
      </c>
      <c r="M13" s="285">
        <v>0</v>
      </c>
      <c r="N13" s="285">
        <v>0</v>
      </c>
    </row>
    <row r="14" spans="1:14">
      <c r="A14" s="510"/>
      <c r="B14" s="285" t="s">
        <v>162</v>
      </c>
      <c r="C14" s="285"/>
      <c r="D14" s="285">
        <v>0</v>
      </c>
      <c r="E14" s="285">
        <v>0.6</v>
      </c>
      <c r="F14" s="285">
        <v>0.4</v>
      </c>
      <c r="G14" s="285">
        <v>0.2</v>
      </c>
      <c r="H14" s="285">
        <v>0.8</v>
      </c>
      <c r="I14" s="285">
        <v>0</v>
      </c>
      <c r="J14" s="285">
        <v>0</v>
      </c>
      <c r="K14" s="285">
        <v>0</v>
      </c>
      <c r="L14" s="285">
        <v>0</v>
      </c>
      <c r="M14" s="285">
        <v>0</v>
      </c>
      <c r="N14" s="285">
        <v>0</v>
      </c>
    </row>
    <row r="15" spans="1:14">
      <c r="A15" s="510"/>
      <c r="B15" s="285" t="s">
        <v>163</v>
      </c>
      <c r="C15" s="285"/>
      <c r="D15" s="285">
        <v>0</v>
      </c>
      <c r="E15" s="285">
        <v>0.6</v>
      </c>
      <c r="F15" s="285">
        <v>0.4</v>
      </c>
      <c r="G15" s="285">
        <v>0.2</v>
      </c>
      <c r="H15" s="285">
        <v>0.8</v>
      </c>
      <c r="I15" s="285">
        <v>0</v>
      </c>
      <c r="J15" s="285">
        <v>0</v>
      </c>
      <c r="K15" s="285">
        <v>0</v>
      </c>
      <c r="L15" s="285">
        <v>0</v>
      </c>
      <c r="M15" s="285">
        <v>0</v>
      </c>
      <c r="N15" s="285">
        <v>0</v>
      </c>
    </row>
    <row r="16" spans="1:14">
      <c r="A16" s="510"/>
      <c r="B16" s="285" t="s">
        <v>164</v>
      </c>
      <c r="C16" s="285">
        <v>12</v>
      </c>
      <c r="D16" s="285">
        <v>1385</v>
      </c>
      <c r="E16" s="285">
        <v>0.6</v>
      </c>
      <c r="F16" s="285">
        <v>0.4</v>
      </c>
      <c r="G16" s="285">
        <v>0.6</v>
      </c>
      <c r="H16" s="285">
        <v>0.4</v>
      </c>
      <c r="I16" s="285">
        <v>284.2</v>
      </c>
      <c r="J16" s="285">
        <v>166.2</v>
      </c>
      <c r="K16" s="285">
        <v>7.2</v>
      </c>
      <c r="L16" s="285">
        <v>159</v>
      </c>
      <c r="M16" s="285">
        <v>73.680000000000007</v>
      </c>
      <c r="N16" s="285">
        <v>44.32</v>
      </c>
    </row>
    <row r="17" spans="1:14">
      <c r="A17" s="510"/>
      <c r="B17" s="285" t="s">
        <v>165</v>
      </c>
      <c r="C17" s="285">
        <v>6</v>
      </c>
      <c r="D17" s="285">
        <v>499</v>
      </c>
      <c r="E17" s="285">
        <v>0.6</v>
      </c>
      <c r="F17" s="285">
        <v>0.4</v>
      </c>
      <c r="G17" s="285">
        <v>0.6</v>
      </c>
      <c r="H17" s="285">
        <v>0.4</v>
      </c>
      <c r="I17" s="285">
        <v>103.4</v>
      </c>
      <c r="J17" s="285">
        <v>60.6</v>
      </c>
      <c r="K17" s="285">
        <v>3.6</v>
      </c>
      <c r="L17" s="285">
        <v>57</v>
      </c>
      <c r="M17" s="285">
        <v>26.83</v>
      </c>
      <c r="N17" s="285">
        <v>15.97</v>
      </c>
    </row>
    <row r="18" spans="1:14" ht="18" customHeight="1">
      <c r="A18" s="510" t="s">
        <v>166</v>
      </c>
      <c r="B18" s="285" t="s">
        <v>442</v>
      </c>
      <c r="C18" s="285">
        <v>31</v>
      </c>
      <c r="D18" s="285">
        <v>6129</v>
      </c>
      <c r="E18" s="285"/>
      <c r="F18" s="285"/>
      <c r="G18" s="285"/>
      <c r="H18" s="285"/>
      <c r="I18" s="285">
        <v>1244.4000000000001</v>
      </c>
      <c r="J18" s="285">
        <v>808.6</v>
      </c>
      <c r="K18" s="285">
        <v>18.600000000000001</v>
      </c>
      <c r="L18" s="285">
        <v>790</v>
      </c>
      <c r="M18" s="285">
        <v>162.85</v>
      </c>
      <c r="N18" s="285">
        <v>272.95</v>
      </c>
    </row>
    <row r="19" spans="1:14" ht="26.1" customHeight="1">
      <c r="A19" s="510"/>
      <c r="B19" s="285" t="s">
        <v>443</v>
      </c>
      <c r="C19" s="285">
        <v>14</v>
      </c>
      <c r="D19" s="285">
        <v>2800</v>
      </c>
      <c r="E19" s="285"/>
      <c r="F19" s="285"/>
      <c r="G19" s="285"/>
      <c r="H19" s="285"/>
      <c r="I19" s="285">
        <v>568.4</v>
      </c>
      <c r="J19" s="285">
        <v>330.4</v>
      </c>
      <c r="K19" s="285">
        <v>8.4</v>
      </c>
      <c r="L19" s="285">
        <v>322</v>
      </c>
      <c r="M19" s="285">
        <v>14</v>
      </c>
      <c r="N19" s="285">
        <v>224</v>
      </c>
    </row>
    <row r="20" spans="1:14">
      <c r="A20" s="510"/>
      <c r="B20" s="285" t="s">
        <v>168</v>
      </c>
      <c r="C20" s="285">
        <v>14</v>
      </c>
      <c r="D20" s="285">
        <v>2800</v>
      </c>
      <c r="E20" s="285">
        <v>0.6</v>
      </c>
      <c r="F20" s="285">
        <v>0.4</v>
      </c>
      <c r="G20" s="285">
        <v>0</v>
      </c>
      <c r="H20" s="285">
        <v>1</v>
      </c>
      <c r="I20" s="285">
        <v>568.4</v>
      </c>
      <c r="J20" s="285">
        <v>330.4</v>
      </c>
      <c r="K20" s="285">
        <v>8.4</v>
      </c>
      <c r="L20" s="285">
        <v>322</v>
      </c>
      <c r="M20" s="285">
        <v>14</v>
      </c>
      <c r="N20" s="285">
        <v>224</v>
      </c>
    </row>
    <row r="21" spans="1:14">
      <c r="A21" s="510"/>
      <c r="B21" s="285" t="s">
        <v>173</v>
      </c>
      <c r="C21" s="285">
        <v>2</v>
      </c>
      <c r="D21" s="285">
        <v>168</v>
      </c>
      <c r="E21" s="285">
        <v>0.6</v>
      </c>
      <c r="F21" s="285">
        <v>0.4</v>
      </c>
      <c r="G21" s="285">
        <v>0.65</v>
      </c>
      <c r="H21" s="285">
        <v>0.35</v>
      </c>
      <c r="I21" s="285">
        <v>34.799999999999997</v>
      </c>
      <c r="J21" s="285">
        <v>20.2</v>
      </c>
      <c r="K21" s="285">
        <v>1.2</v>
      </c>
      <c r="L21" s="285">
        <v>19</v>
      </c>
      <c r="M21" s="285">
        <v>9.9</v>
      </c>
      <c r="N21" s="285">
        <v>4.7</v>
      </c>
    </row>
    <row r="22" spans="1:14">
      <c r="A22" s="510"/>
      <c r="B22" s="285" t="s">
        <v>174</v>
      </c>
      <c r="C22" s="285">
        <v>6</v>
      </c>
      <c r="D22" s="285">
        <v>529</v>
      </c>
      <c r="E22" s="285">
        <v>0.6</v>
      </c>
      <c r="F22" s="285">
        <v>0.4</v>
      </c>
      <c r="G22" s="285">
        <v>0.65</v>
      </c>
      <c r="H22" s="285">
        <v>0.35</v>
      </c>
      <c r="I22" s="285">
        <v>109.4</v>
      </c>
      <c r="J22" s="285">
        <v>64.599999999999994</v>
      </c>
      <c r="K22" s="285">
        <v>3.6</v>
      </c>
      <c r="L22" s="285">
        <v>61</v>
      </c>
      <c r="M22" s="285">
        <v>29.99</v>
      </c>
      <c r="N22" s="285">
        <v>14.81</v>
      </c>
    </row>
    <row r="23" spans="1:14">
      <c r="A23" s="510"/>
      <c r="B23" s="285" t="s">
        <v>175</v>
      </c>
      <c r="C23" s="285">
        <v>5</v>
      </c>
      <c r="D23" s="285">
        <v>419</v>
      </c>
      <c r="E23" s="285">
        <v>0.6</v>
      </c>
      <c r="F23" s="285">
        <v>0.4</v>
      </c>
      <c r="G23" s="285">
        <v>0.65</v>
      </c>
      <c r="H23" s="285">
        <v>0.35</v>
      </c>
      <c r="I23" s="285">
        <v>86.8</v>
      </c>
      <c r="J23" s="285">
        <v>51</v>
      </c>
      <c r="K23" s="285">
        <v>3</v>
      </c>
      <c r="L23" s="285">
        <v>48</v>
      </c>
      <c r="M23" s="285">
        <v>24.07</v>
      </c>
      <c r="N23" s="285">
        <v>11.73</v>
      </c>
    </row>
    <row r="24" spans="1:14">
      <c r="A24" s="510"/>
      <c r="B24" s="285" t="s">
        <v>176</v>
      </c>
      <c r="C24" s="285">
        <v>3</v>
      </c>
      <c r="D24" s="285">
        <v>1906</v>
      </c>
      <c r="E24" s="285">
        <v>0.8</v>
      </c>
      <c r="F24" s="285">
        <v>0.2</v>
      </c>
      <c r="G24" s="285">
        <v>0.8</v>
      </c>
      <c r="H24" s="285">
        <v>0.2</v>
      </c>
      <c r="I24" s="285">
        <v>383</v>
      </c>
      <c r="J24" s="285">
        <v>294.8</v>
      </c>
      <c r="K24" s="285">
        <v>1.8</v>
      </c>
      <c r="L24" s="285">
        <v>293</v>
      </c>
      <c r="M24" s="285">
        <v>72.95</v>
      </c>
      <c r="N24" s="285">
        <v>15.25</v>
      </c>
    </row>
    <row r="25" spans="1:14">
      <c r="A25" s="510"/>
      <c r="B25" s="285" t="s">
        <v>177</v>
      </c>
      <c r="C25" s="285">
        <v>1</v>
      </c>
      <c r="D25" s="285">
        <v>307</v>
      </c>
      <c r="E25" s="285">
        <v>0.8</v>
      </c>
      <c r="F25" s="285">
        <v>0.2</v>
      </c>
      <c r="G25" s="285">
        <v>0.8</v>
      </c>
      <c r="H25" s="285">
        <v>0.2</v>
      </c>
      <c r="I25" s="285">
        <v>62</v>
      </c>
      <c r="J25" s="285">
        <v>47.6</v>
      </c>
      <c r="K25" s="285">
        <v>0.6</v>
      </c>
      <c r="L25" s="285">
        <v>47</v>
      </c>
      <c r="M25" s="285">
        <v>11.94</v>
      </c>
      <c r="N25" s="285">
        <v>2.46</v>
      </c>
    </row>
    <row r="26" spans="1:14" ht="18.95" customHeight="1">
      <c r="A26" s="510" t="s">
        <v>178</v>
      </c>
      <c r="B26" s="285" t="s">
        <v>444</v>
      </c>
      <c r="C26" s="285">
        <v>27</v>
      </c>
      <c r="D26" s="285">
        <v>3983</v>
      </c>
      <c r="E26" s="285"/>
      <c r="F26" s="285"/>
      <c r="G26" s="285"/>
      <c r="H26" s="285"/>
      <c r="I26" s="285">
        <v>812.8</v>
      </c>
      <c r="J26" s="285">
        <v>478.2</v>
      </c>
      <c r="K26" s="285">
        <v>16.2</v>
      </c>
      <c r="L26" s="285">
        <v>462</v>
      </c>
      <c r="M26" s="285">
        <v>128.96</v>
      </c>
      <c r="N26" s="285">
        <v>205.64</v>
      </c>
    </row>
    <row r="27" spans="1:14" ht="21" customHeight="1">
      <c r="A27" s="510"/>
      <c r="B27" s="285" t="s">
        <v>443</v>
      </c>
      <c r="C27" s="285">
        <v>14</v>
      </c>
      <c r="D27" s="285">
        <v>2884</v>
      </c>
      <c r="E27" s="285"/>
      <c r="F27" s="285"/>
      <c r="G27" s="285"/>
      <c r="H27" s="285"/>
      <c r="I27" s="285">
        <v>585.20000000000005</v>
      </c>
      <c r="J27" s="285">
        <v>340.4</v>
      </c>
      <c r="K27" s="285">
        <v>8.4</v>
      </c>
      <c r="L27" s="285">
        <v>332</v>
      </c>
      <c r="M27" s="285">
        <v>60.29</v>
      </c>
      <c r="N27" s="285">
        <v>184.51</v>
      </c>
    </row>
    <row r="28" spans="1:14">
      <c r="A28" s="510"/>
      <c r="B28" s="285" t="s">
        <v>180</v>
      </c>
      <c r="C28" s="285">
        <v>14</v>
      </c>
      <c r="D28" s="285">
        <v>1440</v>
      </c>
      <c r="E28" s="285">
        <v>0.6</v>
      </c>
      <c r="F28" s="285">
        <v>0.4</v>
      </c>
      <c r="G28" s="285">
        <v>0</v>
      </c>
      <c r="H28" s="285">
        <v>1</v>
      </c>
      <c r="I28" s="285">
        <v>296.39999999999998</v>
      </c>
      <c r="J28" s="285">
        <v>174.4</v>
      </c>
      <c r="K28" s="285">
        <v>8.4</v>
      </c>
      <c r="L28" s="285">
        <v>166</v>
      </c>
      <c r="M28" s="285">
        <v>6.7999999999999803</v>
      </c>
      <c r="N28" s="285">
        <v>115.2</v>
      </c>
    </row>
    <row r="29" spans="1:14">
      <c r="A29" s="510"/>
      <c r="B29" s="285" t="s">
        <v>181</v>
      </c>
      <c r="C29" s="285"/>
      <c r="D29" s="285">
        <v>1339</v>
      </c>
      <c r="E29" s="285">
        <v>0.6</v>
      </c>
      <c r="F29" s="285">
        <v>0.4</v>
      </c>
      <c r="G29" s="285">
        <v>0.4</v>
      </c>
      <c r="H29" s="285">
        <v>0.6</v>
      </c>
      <c r="I29" s="285">
        <v>267.8</v>
      </c>
      <c r="J29" s="285">
        <v>154</v>
      </c>
      <c r="K29" s="285">
        <v>0</v>
      </c>
      <c r="L29" s="285">
        <v>154</v>
      </c>
      <c r="M29" s="285">
        <v>49.53</v>
      </c>
      <c r="N29" s="285">
        <v>64.27</v>
      </c>
    </row>
    <row r="30" spans="1:14">
      <c r="A30" s="510"/>
      <c r="B30" s="285" t="s">
        <v>182</v>
      </c>
      <c r="C30" s="285"/>
      <c r="D30" s="285">
        <v>105</v>
      </c>
      <c r="E30" s="285">
        <v>0.6</v>
      </c>
      <c r="F30" s="285">
        <v>0.4</v>
      </c>
      <c r="G30" s="285">
        <v>0.4</v>
      </c>
      <c r="H30" s="285">
        <v>0.6</v>
      </c>
      <c r="I30" s="285">
        <v>21</v>
      </c>
      <c r="J30" s="285">
        <v>12</v>
      </c>
      <c r="K30" s="285">
        <v>0</v>
      </c>
      <c r="L30" s="285">
        <v>12</v>
      </c>
      <c r="M30" s="285">
        <v>3.96</v>
      </c>
      <c r="N30" s="285">
        <v>5.04</v>
      </c>
    </row>
    <row r="31" spans="1:14">
      <c r="A31" s="510"/>
      <c r="B31" s="285" t="s">
        <v>183</v>
      </c>
      <c r="C31" s="285">
        <v>7</v>
      </c>
      <c r="D31" s="285">
        <v>638</v>
      </c>
      <c r="E31" s="285">
        <v>0.6</v>
      </c>
      <c r="F31" s="285">
        <v>0.4</v>
      </c>
      <c r="G31" s="285">
        <v>0.75</v>
      </c>
      <c r="H31" s="285">
        <v>0.25</v>
      </c>
      <c r="I31" s="285">
        <v>131.80000000000001</v>
      </c>
      <c r="J31" s="285">
        <v>77.2</v>
      </c>
      <c r="K31" s="285">
        <v>4.2</v>
      </c>
      <c r="L31" s="285">
        <v>73</v>
      </c>
      <c r="M31" s="285">
        <v>41.84</v>
      </c>
      <c r="N31" s="285">
        <v>12.76</v>
      </c>
    </row>
    <row r="32" spans="1:14">
      <c r="A32" s="510"/>
      <c r="B32" s="285" t="s">
        <v>184</v>
      </c>
      <c r="C32" s="285">
        <v>4</v>
      </c>
      <c r="D32" s="285">
        <v>355</v>
      </c>
      <c r="E32" s="285">
        <v>0.6</v>
      </c>
      <c r="F32" s="285">
        <v>0.4</v>
      </c>
      <c r="G32" s="285">
        <v>0.75</v>
      </c>
      <c r="H32" s="285">
        <v>0.25</v>
      </c>
      <c r="I32" s="285">
        <v>73.400000000000006</v>
      </c>
      <c r="J32" s="285">
        <v>43.4</v>
      </c>
      <c r="K32" s="285">
        <v>2.4</v>
      </c>
      <c r="L32" s="285">
        <v>41</v>
      </c>
      <c r="M32" s="285">
        <v>22.9</v>
      </c>
      <c r="N32" s="285">
        <v>7.1</v>
      </c>
    </row>
    <row r="33" spans="1:14">
      <c r="A33" s="510"/>
      <c r="B33" s="285" t="s">
        <v>185</v>
      </c>
      <c r="C33" s="285">
        <v>2</v>
      </c>
      <c r="D33" s="285">
        <v>106</v>
      </c>
      <c r="E33" s="285">
        <v>0.8</v>
      </c>
      <c r="F33" s="285">
        <v>0.2</v>
      </c>
      <c r="G33" s="285">
        <v>0.7</v>
      </c>
      <c r="H33" s="285">
        <v>0.3</v>
      </c>
      <c r="I33" s="285">
        <v>22.4</v>
      </c>
      <c r="J33" s="285">
        <v>17.2</v>
      </c>
      <c r="K33" s="285">
        <v>1.2</v>
      </c>
      <c r="L33" s="285">
        <v>16</v>
      </c>
      <c r="M33" s="285">
        <v>3.93</v>
      </c>
      <c r="N33" s="285">
        <v>1.27</v>
      </c>
    </row>
    <row r="34" spans="1:14" ht="18" customHeight="1">
      <c r="A34" s="510" t="s">
        <v>186</v>
      </c>
      <c r="B34" s="285" t="s">
        <v>445</v>
      </c>
      <c r="C34" s="285">
        <v>75</v>
      </c>
      <c r="D34" s="285">
        <v>9432</v>
      </c>
      <c r="E34" s="285"/>
      <c r="F34" s="285"/>
      <c r="G34" s="285"/>
      <c r="H34" s="285"/>
      <c r="I34" s="285">
        <v>1931.4</v>
      </c>
      <c r="J34" s="285">
        <v>1208</v>
      </c>
      <c r="K34" s="285">
        <v>45</v>
      </c>
      <c r="L34" s="285">
        <v>1163</v>
      </c>
      <c r="M34" s="285">
        <v>387.79</v>
      </c>
      <c r="N34" s="285">
        <v>335.61</v>
      </c>
    </row>
    <row r="35" spans="1:14" ht="20.100000000000001" customHeight="1">
      <c r="A35" s="510"/>
      <c r="B35" s="285" t="s">
        <v>443</v>
      </c>
      <c r="C35" s="285">
        <v>32</v>
      </c>
      <c r="D35" s="285">
        <v>4867</v>
      </c>
      <c r="E35" s="285"/>
      <c r="F35" s="285"/>
      <c r="G35" s="285"/>
      <c r="H35" s="285"/>
      <c r="I35" s="285">
        <v>992.6</v>
      </c>
      <c r="J35" s="285">
        <v>579.20000000000005</v>
      </c>
      <c r="K35" s="285">
        <v>19.2</v>
      </c>
      <c r="L35" s="285">
        <v>560</v>
      </c>
      <c r="M35" s="285">
        <v>151.94999999999999</v>
      </c>
      <c r="N35" s="285">
        <v>261.45</v>
      </c>
    </row>
    <row r="36" spans="1:14">
      <c r="A36" s="510"/>
      <c r="B36" s="285" t="s">
        <v>188</v>
      </c>
      <c r="C36" s="285">
        <v>32</v>
      </c>
      <c r="D36" s="285">
        <v>870</v>
      </c>
      <c r="E36" s="285">
        <v>0.6</v>
      </c>
      <c r="F36" s="285">
        <v>0.4</v>
      </c>
      <c r="G36" s="285">
        <v>0</v>
      </c>
      <c r="H36" s="285">
        <v>1</v>
      </c>
      <c r="I36" s="285">
        <v>193.2</v>
      </c>
      <c r="J36" s="285">
        <v>119.2</v>
      </c>
      <c r="K36" s="285">
        <v>19.2</v>
      </c>
      <c r="L36" s="285">
        <v>100</v>
      </c>
      <c r="M36" s="285">
        <v>4.3999999999999897</v>
      </c>
      <c r="N36" s="285">
        <v>69.599999999999994</v>
      </c>
    </row>
    <row r="37" spans="1:14">
      <c r="A37" s="510"/>
      <c r="B37" s="285" t="s">
        <v>189</v>
      </c>
      <c r="C37" s="285"/>
      <c r="D37" s="285">
        <v>48</v>
      </c>
      <c r="E37" s="285">
        <v>0.6</v>
      </c>
      <c r="F37" s="285">
        <v>0.4</v>
      </c>
      <c r="G37" s="285">
        <v>0.4</v>
      </c>
      <c r="H37" s="285">
        <v>0.6</v>
      </c>
      <c r="I37" s="285">
        <v>9.6</v>
      </c>
      <c r="J37" s="285">
        <v>6</v>
      </c>
      <c r="K37" s="285">
        <v>0</v>
      </c>
      <c r="L37" s="285">
        <v>6</v>
      </c>
      <c r="M37" s="285">
        <v>1.3</v>
      </c>
      <c r="N37" s="285">
        <v>2.2999999999999998</v>
      </c>
    </row>
    <row r="38" spans="1:14">
      <c r="A38" s="510"/>
      <c r="B38" s="285" t="s">
        <v>191</v>
      </c>
      <c r="C38" s="285"/>
      <c r="D38" s="285">
        <v>870</v>
      </c>
      <c r="E38" s="285">
        <v>0.6</v>
      </c>
      <c r="F38" s="285">
        <v>0.4</v>
      </c>
      <c r="G38" s="285">
        <v>0.4</v>
      </c>
      <c r="H38" s="285">
        <v>0.6</v>
      </c>
      <c r="I38" s="285">
        <v>174</v>
      </c>
      <c r="J38" s="285">
        <v>100</v>
      </c>
      <c r="K38" s="285">
        <v>0</v>
      </c>
      <c r="L38" s="285">
        <v>100</v>
      </c>
      <c r="M38" s="285">
        <v>32.24</v>
      </c>
      <c r="N38" s="285">
        <v>41.76</v>
      </c>
    </row>
    <row r="39" spans="1:14">
      <c r="A39" s="510"/>
      <c r="B39" s="285" t="s">
        <v>192</v>
      </c>
      <c r="C39" s="285"/>
      <c r="D39" s="285">
        <v>541</v>
      </c>
      <c r="E39" s="285">
        <v>0.6</v>
      </c>
      <c r="F39" s="285">
        <v>0.4</v>
      </c>
      <c r="G39" s="285">
        <v>0.4</v>
      </c>
      <c r="H39" s="285">
        <v>0.6</v>
      </c>
      <c r="I39" s="285">
        <v>108.2</v>
      </c>
      <c r="J39" s="285">
        <v>62</v>
      </c>
      <c r="K39" s="285">
        <v>0</v>
      </c>
      <c r="L39" s="285">
        <v>62</v>
      </c>
      <c r="M39" s="285">
        <v>20.23</v>
      </c>
      <c r="N39" s="285">
        <v>25.97</v>
      </c>
    </row>
    <row r="40" spans="1:14" ht="10.5" customHeight="1">
      <c r="A40" s="510"/>
      <c r="B40" s="285" t="s">
        <v>190</v>
      </c>
      <c r="C40" s="285"/>
      <c r="D40" s="285">
        <v>1000</v>
      </c>
      <c r="E40" s="285">
        <v>0.6</v>
      </c>
      <c r="F40" s="285">
        <v>0.4</v>
      </c>
      <c r="G40" s="285">
        <v>0.4</v>
      </c>
      <c r="H40" s="285">
        <v>0.6</v>
      </c>
      <c r="I40" s="285">
        <v>200</v>
      </c>
      <c r="J40" s="285">
        <v>115</v>
      </c>
      <c r="K40" s="285">
        <v>0</v>
      </c>
      <c r="L40" s="285">
        <v>115</v>
      </c>
      <c r="M40" s="285">
        <v>37</v>
      </c>
      <c r="N40" s="285">
        <v>48</v>
      </c>
    </row>
    <row r="41" spans="1:14" ht="11.25" customHeight="1">
      <c r="A41" s="510"/>
      <c r="B41" s="285" t="s">
        <v>193</v>
      </c>
      <c r="C41" s="285"/>
      <c r="D41" s="285">
        <v>1538</v>
      </c>
      <c r="E41" s="285">
        <v>0.6</v>
      </c>
      <c r="F41" s="285">
        <v>0.4</v>
      </c>
      <c r="G41" s="285">
        <v>0.4</v>
      </c>
      <c r="H41" s="285">
        <v>0.6</v>
      </c>
      <c r="I41" s="285">
        <v>307.60000000000002</v>
      </c>
      <c r="J41" s="285">
        <v>177</v>
      </c>
      <c r="K41" s="285">
        <v>0</v>
      </c>
      <c r="L41" s="285">
        <v>177</v>
      </c>
      <c r="M41" s="285">
        <v>56.78</v>
      </c>
      <c r="N41" s="285">
        <v>73.819999999999993</v>
      </c>
    </row>
    <row r="42" spans="1:14">
      <c r="A42" s="510"/>
      <c r="B42" s="285" t="s">
        <v>194</v>
      </c>
      <c r="C42" s="285">
        <v>8</v>
      </c>
      <c r="D42" s="285">
        <v>712</v>
      </c>
      <c r="E42" s="285">
        <v>0.6</v>
      </c>
      <c r="F42" s="285">
        <v>0.4</v>
      </c>
      <c r="G42" s="285">
        <v>0.75</v>
      </c>
      <c r="H42" s="285">
        <v>0.25</v>
      </c>
      <c r="I42" s="285">
        <v>147.19999999999999</v>
      </c>
      <c r="J42" s="285">
        <v>86.8</v>
      </c>
      <c r="K42" s="285">
        <v>4.8</v>
      </c>
      <c r="L42" s="285">
        <v>82</v>
      </c>
      <c r="M42" s="285">
        <v>46.16</v>
      </c>
      <c r="N42" s="285">
        <v>14.24</v>
      </c>
    </row>
    <row r="43" spans="1:14">
      <c r="A43" s="510"/>
      <c r="B43" s="285" t="s">
        <v>195</v>
      </c>
      <c r="C43" s="285">
        <v>5</v>
      </c>
      <c r="D43" s="285">
        <v>680</v>
      </c>
      <c r="E43" s="285">
        <v>0.6</v>
      </c>
      <c r="F43" s="285">
        <v>0.4</v>
      </c>
      <c r="G43" s="285">
        <v>0.75</v>
      </c>
      <c r="H43" s="285">
        <v>0.25</v>
      </c>
      <c r="I43" s="285">
        <v>139</v>
      </c>
      <c r="J43" s="285">
        <v>81</v>
      </c>
      <c r="K43" s="285">
        <v>3</v>
      </c>
      <c r="L43" s="285">
        <v>78</v>
      </c>
      <c r="M43" s="285">
        <v>44.4</v>
      </c>
      <c r="N43" s="285">
        <v>13.6</v>
      </c>
    </row>
    <row r="44" spans="1:14">
      <c r="A44" s="510"/>
      <c r="B44" s="285" t="s">
        <v>196</v>
      </c>
      <c r="C44" s="285">
        <v>5</v>
      </c>
      <c r="D44" s="285">
        <v>393</v>
      </c>
      <c r="E44" s="285">
        <v>0.8</v>
      </c>
      <c r="F44" s="285">
        <v>0.2</v>
      </c>
      <c r="G44" s="285">
        <v>0.7</v>
      </c>
      <c r="H44" s="285">
        <v>0.3</v>
      </c>
      <c r="I44" s="285">
        <v>81.599999999999994</v>
      </c>
      <c r="J44" s="285">
        <v>63</v>
      </c>
      <c r="K44" s="285">
        <v>3</v>
      </c>
      <c r="L44" s="285">
        <v>60</v>
      </c>
      <c r="M44" s="285">
        <v>13.88</v>
      </c>
      <c r="N44" s="285">
        <v>4.71999999999999</v>
      </c>
    </row>
    <row r="45" spans="1:14">
      <c r="A45" s="510"/>
      <c r="B45" s="285" t="s">
        <v>197</v>
      </c>
      <c r="C45" s="285">
        <v>4</v>
      </c>
      <c r="D45" s="285">
        <v>305</v>
      </c>
      <c r="E45" s="285">
        <v>0.6</v>
      </c>
      <c r="F45" s="285">
        <v>0.4</v>
      </c>
      <c r="G45" s="285">
        <v>0.7</v>
      </c>
      <c r="H45" s="285">
        <v>0.3</v>
      </c>
      <c r="I45" s="285">
        <v>63.4</v>
      </c>
      <c r="J45" s="285">
        <v>37.4</v>
      </c>
      <c r="K45" s="285">
        <v>2.4</v>
      </c>
      <c r="L45" s="285">
        <v>35</v>
      </c>
      <c r="M45" s="285">
        <v>18.68</v>
      </c>
      <c r="N45" s="285">
        <v>7.32</v>
      </c>
    </row>
    <row r="46" spans="1:14">
      <c r="A46" s="510"/>
      <c r="B46" s="285" t="s">
        <v>198</v>
      </c>
      <c r="C46" s="285">
        <v>8</v>
      </c>
      <c r="D46" s="285">
        <v>834</v>
      </c>
      <c r="E46" s="285">
        <v>0.6</v>
      </c>
      <c r="F46" s="285">
        <v>0.4</v>
      </c>
      <c r="G46" s="285">
        <v>0.7</v>
      </c>
      <c r="H46" s="285">
        <v>0.3</v>
      </c>
      <c r="I46" s="285">
        <v>171.6</v>
      </c>
      <c r="J46" s="285">
        <v>100.8</v>
      </c>
      <c r="K46" s="285">
        <v>4.8</v>
      </c>
      <c r="L46" s="285">
        <v>96</v>
      </c>
      <c r="M46" s="285">
        <v>50.78</v>
      </c>
      <c r="N46" s="285">
        <v>20.02</v>
      </c>
    </row>
    <row r="47" spans="1:14">
      <c r="A47" s="510"/>
      <c r="B47" s="285" t="s">
        <v>199</v>
      </c>
      <c r="C47" s="285">
        <v>7</v>
      </c>
      <c r="D47" s="285">
        <v>1074</v>
      </c>
      <c r="E47" s="285">
        <v>0.8</v>
      </c>
      <c r="F47" s="285">
        <v>0.2</v>
      </c>
      <c r="G47" s="285">
        <v>0.8</v>
      </c>
      <c r="H47" s="285">
        <v>0.2</v>
      </c>
      <c r="I47" s="285">
        <v>219</v>
      </c>
      <c r="J47" s="285">
        <v>169.2</v>
      </c>
      <c r="K47" s="285">
        <v>4.2</v>
      </c>
      <c r="L47" s="285">
        <v>165</v>
      </c>
      <c r="M47" s="285">
        <v>41.21</v>
      </c>
      <c r="N47" s="285">
        <v>8.5900000000000105</v>
      </c>
    </row>
    <row r="48" spans="1:14">
      <c r="A48" s="510"/>
      <c r="B48" s="285" t="s">
        <v>200</v>
      </c>
      <c r="C48" s="285">
        <v>6</v>
      </c>
      <c r="D48" s="285">
        <v>567</v>
      </c>
      <c r="E48" s="285">
        <v>0.8</v>
      </c>
      <c r="F48" s="285">
        <v>0.2</v>
      </c>
      <c r="G48" s="285">
        <v>0.75</v>
      </c>
      <c r="H48" s="285">
        <v>0.25</v>
      </c>
      <c r="I48" s="285">
        <v>117</v>
      </c>
      <c r="J48" s="285">
        <v>90.6</v>
      </c>
      <c r="K48" s="285">
        <v>3.6</v>
      </c>
      <c r="L48" s="285">
        <v>87</v>
      </c>
      <c r="M48" s="285">
        <v>20.73</v>
      </c>
      <c r="N48" s="285">
        <v>5.6700000000000097</v>
      </c>
    </row>
    <row r="49" spans="1:14" ht="26.1" customHeight="1">
      <c r="A49" s="510" t="s">
        <v>201</v>
      </c>
      <c r="B49" s="285" t="s">
        <v>446</v>
      </c>
      <c r="C49" s="285">
        <v>95</v>
      </c>
      <c r="D49" s="285">
        <v>44309</v>
      </c>
      <c r="E49" s="285"/>
      <c r="F49" s="285"/>
      <c r="G49" s="285"/>
      <c r="H49" s="285"/>
      <c r="I49" s="285">
        <v>8918.7999999999993</v>
      </c>
      <c r="J49" s="285">
        <v>5786</v>
      </c>
      <c r="K49" s="285">
        <v>57</v>
      </c>
      <c r="L49" s="285">
        <v>5729</v>
      </c>
      <c r="M49" s="285">
        <v>1685.81</v>
      </c>
      <c r="N49" s="285">
        <v>1446.99</v>
      </c>
    </row>
    <row r="50" spans="1:14" ht="27" customHeight="1">
      <c r="A50" s="510"/>
      <c r="B50" s="285" t="s">
        <v>443</v>
      </c>
      <c r="C50" s="285">
        <v>32</v>
      </c>
      <c r="D50" s="285">
        <v>13499</v>
      </c>
      <c r="E50" s="285"/>
      <c r="F50" s="285"/>
      <c r="G50" s="285"/>
      <c r="H50" s="285"/>
      <c r="I50" s="285">
        <v>2719</v>
      </c>
      <c r="J50" s="285">
        <v>1573.2</v>
      </c>
      <c r="K50" s="285">
        <v>19.2</v>
      </c>
      <c r="L50" s="285">
        <v>1554</v>
      </c>
      <c r="M50" s="285">
        <v>65.879999999999896</v>
      </c>
      <c r="N50" s="285">
        <v>1079.92</v>
      </c>
    </row>
    <row r="51" spans="1:14">
      <c r="A51" s="510"/>
      <c r="B51" s="285" t="s">
        <v>203</v>
      </c>
      <c r="C51" s="285">
        <v>32</v>
      </c>
      <c r="D51" s="285">
        <v>13499</v>
      </c>
      <c r="E51" s="285">
        <v>0.6</v>
      </c>
      <c r="F51" s="285">
        <v>0.4</v>
      </c>
      <c r="G51" s="285">
        <v>0</v>
      </c>
      <c r="H51" s="285">
        <v>1</v>
      </c>
      <c r="I51" s="285">
        <v>2719</v>
      </c>
      <c r="J51" s="285">
        <v>1573.2</v>
      </c>
      <c r="K51" s="285">
        <v>19.2</v>
      </c>
      <c r="L51" s="285">
        <v>1554</v>
      </c>
      <c r="M51" s="285">
        <v>65.879999999999896</v>
      </c>
      <c r="N51" s="285">
        <v>1079.92</v>
      </c>
    </row>
    <row r="52" spans="1:14">
      <c r="A52" s="510"/>
      <c r="B52" s="285" t="s">
        <v>207</v>
      </c>
      <c r="C52" s="285">
        <v>9</v>
      </c>
      <c r="D52" s="285">
        <v>1173</v>
      </c>
      <c r="E52" s="285">
        <v>0.6</v>
      </c>
      <c r="F52" s="285">
        <v>0.4</v>
      </c>
      <c r="G52" s="285">
        <v>0.75</v>
      </c>
      <c r="H52" s="285">
        <v>0.25</v>
      </c>
      <c r="I52" s="285">
        <v>240</v>
      </c>
      <c r="J52" s="285">
        <v>140.4</v>
      </c>
      <c r="K52" s="285">
        <v>5.4</v>
      </c>
      <c r="L52" s="285">
        <v>135</v>
      </c>
      <c r="M52" s="285">
        <v>76.14</v>
      </c>
      <c r="N52" s="285">
        <v>23.46</v>
      </c>
    </row>
    <row r="53" spans="1:14">
      <c r="A53" s="510"/>
      <c r="B53" s="285" t="s">
        <v>208</v>
      </c>
      <c r="C53" s="285">
        <v>6</v>
      </c>
      <c r="D53" s="285">
        <v>2638</v>
      </c>
      <c r="E53" s="285">
        <v>0.8</v>
      </c>
      <c r="F53" s="285">
        <v>0.2</v>
      </c>
      <c r="G53" s="285">
        <v>0.8</v>
      </c>
      <c r="H53" s="285">
        <v>0.2</v>
      </c>
      <c r="I53" s="285">
        <v>531.20000000000005</v>
      </c>
      <c r="J53" s="285">
        <v>408.6</v>
      </c>
      <c r="K53" s="285">
        <v>3.6</v>
      </c>
      <c r="L53" s="285">
        <v>405</v>
      </c>
      <c r="M53" s="285">
        <v>101.5</v>
      </c>
      <c r="N53" s="285">
        <v>21.1</v>
      </c>
    </row>
    <row r="54" spans="1:14">
      <c r="A54" s="510"/>
      <c r="B54" s="285" t="s">
        <v>209</v>
      </c>
      <c r="C54" s="285">
        <v>12</v>
      </c>
      <c r="D54" s="285">
        <v>6370</v>
      </c>
      <c r="E54" s="285">
        <v>0.8</v>
      </c>
      <c r="F54" s="285">
        <v>0.2</v>
      </c>
      <c r="G54" s="285">
        <v>0.8</v>
      </c>
      <c r="H54" s="285">
        <v>0.2</v>
      </c>
      <c r="I54" s="285">
        <v>1281.2</v>
      </c>
      <c r="J54" s="285">
        <v>985.2</v>
      </c>
      <c r="K54" s="285">
        <v>7.2</v>
      </c>
      <c r="L54" s="285">
        <v>978</v>
      </c>
      <c r="M54" s="285">
        <v>245.04</v>
      </c>
      <c r="N54" s="285">
        <v>50.96</v>
      </c>
    </row>
    <row r="55" spans="1:14">
      <c r="A55" s="510"/>
      <c r="B55" s="285" t="s">
        <v>210</v>
      </c>
      <c r="C55" s="285">
        <v>13</v>
      </c>
      <c r="D55" s="285">
        <v>6372</v>
      </c>
      <c r="E55" s="285">
        <v>0.6</v>
      </c>
      <c r="F55" s="285">
        <v>0.4</v>
      </c>
      <c r="G55" s="285">
        <v>0.8</v>
      </c>
      <c r="H55" s="285">
        <v>0.2</v>
      </c>
      <c r="I55" s="285">
        <v>1282.2</v>
      </c>
      <c r="J55" s="285">
        <v>741.8</v>
      </c>
      <c r="K55" s="285">
        <v>7.8</v>
      </c>
      <c r="L55" s="285">
        <v>734</v>
      </c>
      <c r="M55" s="285">
        <v>438.45</v>
      </c>
      <c r="N55" s="285">
        <v>101.95</v>
      </c>
    </row>
    <row r="56" spans="1:14">
      <c r="A56" s="510"/>
      <c r="B56" s="285" t="s">
        <v>211</v>
      </c>
      <c r="C56" s="285">
        <v>12</v>
      </c>
      <c r="D56" s="285">
        <v>6942</v>
      </c>
      <c r="E56" s="285">
        <v>0.6</v>
      </c>
      <c r="F56" s="285">
        <v>0.4</v>
      </c>
      <c r="G56" s="285">
        <v>0.8</v>
      </c>
      <c r="H56" s="285">
        <v>0.2</v>
      </c>
      <c r="I56" s="285">
        <v>1395.6</v>
      </c>
      <c r="J56" s="285">
        <v>806.2</v>
      </c>
      <c r="K56" s="285">
        <v>7.2</v>
      </c>
      <c r="L56" s="285">
        <v>799</v>
      </c>
      <c r="M56" s="285">
        <v>478.33</v>
      </c>
      <c r="N56" s="285">
        <v>111.07</v>
      </c>
    </row>
    <row r="57" spans="1:14">
      <c r="A57" s="510"/>
      <c r="B57" s="285" t="s">
        <v>212</v>
      </c>
      <c r="C57" s="285">
        <v>5</v>
      </c>
      <c r="D57" s="285">
        <v>3216</v>
      </c>
      <c r="E57" s="285">
        <v>0.8</v>
      </c>
      <c r="F57" s="285">
        <v>0.2</v>
      </c>
      <c r="G57" s="285">
        <v>0.8</v>
      </c>
      <c r="H57" s="285">
        <v>0.2</v>
      </c>
      <c r="I57" s="285">
        <v>646.20000000000005</v>
      </c>
      <c r="J57" s="285">
        <v>497</v>
      </c>
      <c r="K57" s="285">
        <v>3</v>
      </c>
      <c r="L57" s="285">
        <v>494</v>
      </c>
      <c r="M57" s="285">
        <v>123.47</v>
      </c>
      <c r="N57" s="285">
        <v>25.7300000000001</v>
      </c>
    </row>
    <row r="58" spans="1:14">
      <c r="A58" s="510"/>
      <c r="B58" s="285" t="s">
        <v>213</v>
      </c>
      <c r="C58" s="285">
        <v>4</v>
      </c>
      <c r="D58" s="285">
        <v>2526</v>
      </c>
      <c r="E58" s="285">
        <v>0.8</v>
      </c>
      <c r="F58" s="285">
        <v>0.2</v>
      </c>
      <c r="G58" s="285">
        <v>0.8</v>
      </c>
      <c r="H58" s="285">
        <v>0.2</v>
      </c>
      <c r="I58" s="285">
        <v>507.6</v>
      </c>
      <c r="J58" s="285">
        <v>390.4</v>
      </c>
      <c r="K58" s="285">
        <v>2.4</v>
      </c>
      <c r="L58" s="285">
        <v>388</v>
      </c>
      <c r="M58" s="285">
        <v>96.99</v>
      </c>
      <c r="N58" s="285">
        <v>20.21</v>
      </c>
    </row>
    <row r="59" spans="1:14">
      <c r="A59" s="510"/>
      <c r="B59" s="285" t="s">
        <v>214</v>
      </c>
      <c r="C59" s="285">
        <v>1</v>
      </c>
      <c r="D59" s="285">
        <v>532</v>
      </c>
      <c r="E59" s="285">
        <v>0.8</v>
      </c>
      <c r="F59" s="285">
        <v>0.2</v>
      </c>
      <c r="G59" s="285">
        <v>0.8</v>
      </c>
      <c r="H59" s="285">
        <v>0.2</v>
      </c>
      <c r="I59" s="285">
        <v>107</v>
      </c>
      <c r="J59" s="285">
        <v>82.6</v>
      </c>
      <c r="K59" s="285">
        <v>0.6</v>
      </c>
      <c r="L59" s="285">
        <v>82</v>
      </c>
      <c r="M59" s="285">
        <v>20.14</v>
      </c>
      <c r="N59" s="285">
        <v>4.26</v>
      </c>
    </row>
    <row r="60" spans="1:14">
      <c r="A60" s="510"/>
      <c r="B60" s="285" t="s">
        <v>215</v>
      </c>
      <c r="C60" s="285">
        <v>1</v>
      </c>
      <c r="D60" s="285">
        <v>1041</v>
      </c>
      <c r="E60" s="285">
        <v>0.8</v>
      </c>
      <c r="F60" s="285">
        <v>0.2</v>
      </c>
      <c r="G60" s="285">
        <v>0.8</v>
      </c>
      <c r="H60" s="285">
        <v>0.2</v>
      </c>
      <c r="I60" s="285">
        <v>208.8</v>
      </c>
      <c r="J60" s="285">
        <v>160.6</v>
      </c>
      <c r="K60" s="285">
        <v>0.6</v>
      </c>
      <c r="L60" s="285">
        <v>160</v>
      </c>
      <c r="M60" s="285">
        <v>39.869999999999997</v>
      </c>
      <c r="N60" s="285">
        <v>8.3299999999999805</v>
      </c>
    </row>
    <row r="61" spans="1:14" ht="16.5" customHeight="1">
      <c r="A61" s="510" t="s">
        <v>216</v>
      </c>
      <c r="B61" s="285" t="s">
        <v>447</v>
      </c>
      <c r="C61" s="285">
        <v>54</v>
      </c>
      <c r="D61" s="285">
        <v>6645</v>
      </c>
      <c r="E61" s="285"/>
      <c r="F61" s="285"/>
      <c r="G61" s="285"/>
      <c r="H61" s="285"/>
      <c r="I61" s="285">
        <v>1361.4</v>
      </c>
      <c r="J61" s="285">
        <v>854.4</v>
      </c>
      <c r="K61" s="285">
        <v>32.4</v>
      </c>
      <c r="L61" s="285">
        <v>822</v>
      </c>
      <c r="M61" s="285">
        <v>280.13</v>
      </c>
      <c r="N61" s="285">
        <v>226.87</v>
      </c>
    </row>
    <row r="62" spans="1:14" ht="23.1" customHeight="1">
      <c r="A62" s="510"/>
      <c r="B62" s="285" t="s">
        <v>443</v>
      </c>
      <c r="C62" s="285">
        <v>18</v>
      </c>
      <c r="D62" s="285">
        <v>1752</v>
      </c>
      <c r="E62" s="285"/>
      <c r="F62" s="285"/>
      <c r="G62" s="285"/>
      <c r="H62" s="285"/>
      <c r="I62" s="285">
        <v>361.2</v>
      </c>
      <c r="J62" s="285">
        <v>212.8</v>
      </c>
      <c r="K62" s="285">
        <v>10.8</v>
      </c>
      <c r="L62" s="285">
        <v>202</v>
      </c>
      <c r="M62" s="285">
        <v>15.12</v>
      </c>
      <c r="N62" s="285">
        <v>133.28</v>
      </c>
    </row>
    <row r="63" spans="1:14">
      <c r="A63" s="510"/>
      <c r="B63" s="285" t="s">
        <v>218</v>
      </c>
      <c r="C63" s="285">
        <v>18</v>
      </c>
      <c r="D63" s="285">
        <v>1537</v>
      </c>
      <c r="E63" s="285">
        <v>0.6</v>
      </c>
      <c r="F63" s="285">
        <v>0.4</v>
      </c>
      <c r="G63" s="285">
        <v>0</v>
      </c>
      <c r="H63" s="285">
        <v>1</v>
      </c>
      <c r="I63" s="285">
        <v>318.2</v>
      </c>
      <c r="J63" s="285">
        <v>187.8</v>
      </c>
      <c r="K63" s="285">
        <v>10.8</v>
      </c>
      <c r="L63" s="285">
        <v>177</v>
      </c>
      <c r="M63" s="285">
        <v>7.44</v>
      </c>
      <c r="N63" s="285">
        <v>122.96</v>
      </c>
    </row>
    <row r="64" spans="1:14">
      <c r="A64" s="510"/>
      <c r="B64" s="285" t="s">
        <v>220</v>
      </c>
      <c r="C64" s="285"/>
      <c r="D64" s="285">
        <v>45</v>
      </c>
      <c r="E64" s="285">
        <v>0.6</v>
      </c>
      <c r="F64" s="285">
        <v>0.4</v>
      </c>
      <c r="G64" s="285">
        <v>0.4</v>
      </c>
      <c r="H64" s="285">
        <v>0.6</v>
      </c>
      <c r="I64" s="285">
        <v>9</v>
      </c>
      <c r="J64" s="285">
        <v>5</v>
      </c>
      <c r="K64" s="285">
        <v>0</v>
      </c>
      <c r="L64" s="285">
        <v>5</v>
      </c>
      <c r="M64" s="285">
        <v>1.84</v>
      </c>
      <c r="N64" s="285">
        <v>2.16</v>
      </c>
    </row>
    <row r="65" spans="1:14">
      <c r="A65" s="510"/>
      <c r="B65" s="285" t="s">
        <v>219</v>
      </c>
      <c r="C65" s="285"/>
      <c r="D65" s="285">
        <v>170</v>
      </c>
      <c r="E65" s="285">
        <v>0.6</v>
      </c>
      <c r="F65" s="285">
        <v>0.4</v>
      </c>
      <c r="G65" s="285">
        <v>0.4</v>
      </c>
      <c r="H65" s="285">
        <v>0.6</v>
      </c>
      <c r="I65" s="285">
        <v>34</v>
      </c>
      <c r="J65" s="285">
        <v>20</v>
      </c>
      <c r="K65" s="285">
        <v>0</v>
      </c>
      <c r="L65" s="285">
        <v>20</v>
      </c>
      <c r="M65" s="285">
        <v>5.84</v>
      </c>
      <c r="N65" s="285">
        <v>8.16</v>
      </c>
    </row>
    <row r="66" spans="1:14">
      <c r="A66" s="510"/>
      <c r="B66" s="285" t="s">
        <v>223</v>
      </c>
      <c r="C66" s="285">
        <v>8</v>
      </c>
      <c r="D66" s="285">
        <v>1018</v>
      </c>
      <c r="E66" s="285">
        <v>0.6</v>
      </c>
      <c r="F66" s="285">
        <v>0.4</v>
      </c>
      <c r="G66" s="285">
        <v>0.7</v>
      </c>
      <c r="H66" s="285">
        <v>0.3</v>
      </c>
      <c r="I66" s="285">
        <v>208.4</v>
      </c>
      <c r="J66" s="285">
        <v>121.8</v>
      </c>
      <c r="K66" s="285">
        <v>4.8</v>
      </c>
      <c r="L66" s="285">
        <v>117</v>
      </c>
      <c r="M66" s="285">
        <v>62.17</v>
      </c>
      <c r="N66" s="285">
        <v>24.43</v>
      </c>
    </row>
    <row r="67" spans="1:14">
      <c r="A67" s="510"/>
      <c r="B67" s="285" t="s">
        <v>224</v>
      </c>
      <c r="C67" s="285">
        <v>7</v>
      </c>
      <c r="D67" s="285">
        <v>1490</v>
      </c>
      <c r="E67" s="285">
        <v>0.8</v>
      </c>
      <c r="F67" s="285">
        <v>0.2</v>
      </c>
      <c r="G67" s="285">
        <v>0.8</v>
      </c>
      <c r="H67" s="285">
        <v>0.2</v>
      </c>
      <c r="I67" s="285">
        <v>302.2</v>
      </c>
      <c r="J67" s="285">
        <v>233.2</v>
      </c>
      <c r="K67" s="285">
        <v>4.2</v>
      </c>
      <c r="L67" s="285">
        <v>229</v>
      </c>
      <c r="M67" s="285">
        <v>57.08</v>
      </c>
      <c r="N67" s="285">
        <v>11.92</v>
      </c>
    </row>
    <row r="68" spans="1:14">
      <c r="A68" s="510"/>
      <c r="B68" s="285" t="s">
        <v>225</v>
      </c>
      <c r="C68" s="285">
        <v>6</v>
      </c>
      <c r="D68" s="285">
        <v>429</v>
      </c>
      <c r="E68" s="285">
        <v>0.6</v>
      </c>
      <c r="F68" s="285">
        <v>0.4</v>
      </c>
      <c r="G68" s="285">
        <v>0.7</v>
      </c>
      <c r="H68" s="285">
        <v>0.3</v>
      </c>
      <c r="I68" s="285">
        <v>89.4</v>
      </c>
      <c r="J68" s="285">
        <v>52.6</v>
      </c>
      <c r="K68" s="285">
        <v>3.6</v>
      </c>
      <c r="L68" s="285">
        <v>49</v>
      </c>
      <c r="M68" s="285">
        <v>26.5</v>
      </c>
      <c r="N68" s="285">
        <v>10.3</v>
      </c>
    </row>
    <row r="69" spans="1:14">
      <c r="A69" s="510"/>
      <c r="B69" s="285" t="s">
        <v>226</v>
      </c>
      <c r="C69" s="285">
        <v>4</v>
      </c>
      <c r="D69" s="285">
        <v>470</v>
      </c>
      <c r="E69" s="285">
        <v>0.6</v>
      </c>
      <c r="F69" s="285">
        <v>0.4</v>
      </c>
      <c r="G69" s="285">
        <v>0.7</v>
      </c>
      <c r="H69" s="285">
        <v>0.3</v>
      </c>
      <c r="I69" s="285">
        <v>96.4</v>
      </c>
      <c r="J69" s="285">
        <v>56.4</v>
      </c>
      <c r="K69" s="285">
        <v>2.4</v>
      </c>
      <c r="L69" s="285">
        <v>54</v>
      </c>
      <c r="M69" s="285">
        <v>28.72</v>
      </c>
      <c r="N69" s="285">
        <v>11.28</v>
      </c>
    </row>
    <row r="70" spans="1:14">
      <c r="A70" s="510"/>
      <c r="B70" s="285" t="s">
        <v>227</v>
      </c>
      <c r="C70" s="285">
        <v>5</v>
      </c>
      <c r="D70" s="285">
        <v>400</v>
      </c>
      <c r="E70" s="285">
        <v>0.6</v>
      </c>
      <c r="F70" s="285">
        <v>0.4</v>
      </c>
      <c r="G70" s="285">
        <v>0.7</v>
      </c>
      <c r="H70" s="285">
        <v>0.3</v>
      </c>
      <c r="I70" s="285">
        <v>83</v>
      </c>
      <c r="J70" s="285">
        <v>49</v>
      </c>
      <c r="K70" s="285">
        <v>3</v>
      </c>
      <c r="L70" s="285">
        <v>46</v>
      </c>
      <c r="M70" s="285">
        <v>24.4</v>
      </c>
      <c r="N70" s="285">
        <v>9.6</v>
      </c>
    </row>
    <row r="71" spans="1:14">
      <c r="A71" s="510"/>
      <c r="B71" s="285" t="s">
        <v>228</v>
      </c>
      <c r="C71" s="285">
        <v>6</v>
      </c>
      <c r="D71" s="285">
        <v>1086</v>
      </c>
      <c r="E71" s="285">
        <v>0.6</v>
      </c>
      <c r="F71" s="285">
        <v>0.4</v>
      </c>
      <c r="G71" s="285">
        <v>0.7</v>
      </c>
      <c r="H71" s="285">
        <v>0.3</v>
      </c>
      <c r="I71" s="285">
        <v>220.8</v>
      </c>
      <c r="J71" s="285">
        <v>128.6</v>
      </c>
      <c r="K71" s="285">
        <v>3.6</v>
      </c>
      <c r="L71" s="285">
        <v>125</v>
      </c>
      <c r="M71" s="285">
        <v>66.14</v>
      </c>
      <c r="N71" s="285">
        <v>26.06</v>
      </c>
    </row>
    <row r="72" spans="1:14" ht="18.600000000000001" customHeight="1">
      <c r="A72" s="510" t="s">
        <v>229</v>
      </c>
      <c r="B72" s="285" t="s">
        <v>448</v>
      </c>
      <c r="C72" s="285">
        <v>58</v>
      </c>
      <c r="D72" s="285">
        <v>9975</v>
      </c>
      <c r="E72" s="285"/>
      <c r="F72" s="285"/>
      <c r="G72" s="285"/>
      <c r="H72" s="285"/>
      <c r="I72" s="285">
        <v>2029.8</v>
      </c>
      <c r="J72" s="285">
        <v>1221.8</v>
      </c>
      <c r="K72" s="285">
        <v>34.799999999999997</v>
      </c>
      <c r="L72" s="285">
        <v>1187</v>
      </c>
      <c r="M72" s="285">
        <v>408.8</v>
      </c>
      <c r="N72" s="285">
        <v>399.2</v>
      </c>
    </row>
    <row r="73" spans="1:14" ht="20.100000000000001" customHeight="1">
      <c r="A73" s="510"/>
      <c r="B73" s="285" t="s">
        <v>443</v>
      </c>
      <c r="C73" s="285">
        <v>21</v>
      </c>
      <c r="D73" s="285">
        <v>3547</v>
      </c>
      <c r="E73" s="285"/>
      <c r="F73" s="285"/>
      <c r="G73" s="285"/>
      <c r="H73" s="285"/>
      <c r="I73" s="285">
        <v>722</v>
      </c>
      <c r="J73" s="285">
        <v>420.6</v>
      </c>
      <c r="K73" s="285">
        <v>12.6</v>
      </c>
      <c r="L73" s="285">
        <v>408</v>
      </c>
      <c r="M73" s="285">
        <v>17.64</v>
      </c>
      <c r="N73" s="285">
        <v>283.76</v>
      </c>
    </row>
    <row r="74" spans="1:14">
      <c r="A74" s="510"/>
      <c r="B74" s="285" t="s">
        <v>231</v>
      </c>
      <c r="C74" s="285">
        <v>21</v>
      </c>
      <c r="D74" s="285">
        <v>3547</v>
      </c>
      <c r="E74" s="285">
        <v>0.6</v>
      </c>
      <c r="F74" s="285">
        <v>0.4</v>
      </c>
      <c r="G74" s="285">
        <v>0</v>
      </c>
      <c r="H74" s="285">
        <v>1</v>
      </c>
      <c r="I74" s="285">
        <v>722</v>
      </c>
      <c r="J74" s="285">
        <v>420.6</v>
      </c>
      <c r="K74" s="285">
        <v>12.6</v>
      </c>
      <c r="L74" s="285">
        <v>408</v>
      </c>
      <c r="M74" s="285">
        <v>17.64</v>
      </c>
      <c r="N74" s="285">
        <v>283.76</v>
      </c>
    </row>
    <row r="75" spans="1:14">
      <c r="A75" s="510"/>
      <c r="B75" s="285" t="s">
        <v>236</v>
      </c>
      <c r="C75" s="285"/>
      <c r="D75" s="285">
        <v>0</v>
      </c>
      <c r="E75" s="285">
        <v>0.6</v>
      </c>
      <c r="F75" s="285">
        <v>0.4</v>
      </c>
      <c r="G75" s="285">
        <v>0.5</v>
      </c>
      <c r="H75" s="285">
        <v>0.5</v>
      </c>
      <c r="I75" s="285">
        <v>0</v>
      </c>
      <c r="J75" s="285">
        <v>0</v>
      </c>
      <c r="K75" s="285">
        <v>0</v>
      </c>
      <c r="L75" s="285">
        <v>0</v>
      </c>
      <c r="M75" s="285">
        <v>0</v>
      </c>
      <c r="N75" s="285">
        <v>0</v>
      </c>
    </row>
    <row r="76" spans="1:14">
      <c r="A76" s="510"/>
      <c r="B76" s="285" t="s">
        <v>237</v>
      </c>
      <c r="C76" s="285">
        <v>2</v>
      </c>
      <c r="D76" s="285">
        <v>88</v>
      </c>
      <c r="E76" s="285">
        <v>0.8</v>
      </c>
      <c r="F76" s="285">
        <v>0.2</v>
      </c>
      <c r="G76" s="285">
        <v>0.7</v>
      </c>
      <c r="H76" s="285">
        <v>0.3</v>
      </c>
      <c r="I76" s="285">
        <v>18.8</v>
      </c>
      <c r="J76" s="285">
        <v>15.2</v>
      </c>
      <c r="K76" s="285">
        <v>1.2</v>
      </c>
      <c r="L76" s="285">
        <v>14</v>
      </c>
      <c r="M76" s="285">
        <v>2.54</v>
      </c>
      <c r="N76" s="285">
        <v>1.06</v>
      </c>
    </row>
    <row r="77" spans="1:14">
      <c r="A77" s="510"/>
      <c r="B77" s="285" t="s">
        <v>238</v>
      </c>
      <c r="C77" s="285">
        <v>4</v>
      </c>
      <c r="D77" s="285">
        <v>319</v>
      </c>
      <c r="E77" s="285">
        <v>0.6</v>
      </c>
      <c r="F77" s="285">
        <v>0.4</v>
      </c>
      <c r="G77" s="285">
        <v>0.7</v>
      </c>
      <c r="H77" s="285">
        <v>0.3</v>
      </c>
      <c r="I77" s="285">
        <v>66.2</v>
      </c>
      <c r="J77" s="285">
        <v>39.4</v>
      </c>
      <c r="K77" s="285">
        <v>2.4</v>
      </c>
      <c r="L77" s="285">
        <v>37</v>
      </c>
      <c r="M77" s="285">
        <v>19.14</v>
      </c>
      <c r="N77" s="285">
        <v>7.66</v>
      </c>
    </row>
    <row r="78" spans="1:14">
      <c r="A78" s="510"/>
      <c r="B78" s="285" t="s">
        <v>239</v>
      </c>
      <c r="C78" s="285">
        <v>6</v>
      </c>
      <c r="D78" s="285">
        <v>442</v>
      </c>
      <c r="E78" s="285">
        <v>0.6</v>
      </c>
      <c r="F78" s="285">
        <v>0.4</v>
      </c>
      <c r="G78" s="285">
        <v>0.7</v>
      </c>
      <c r="H78" s="285">
        <v>0.3</v>
      </c>
      <c r="I78" s="285">
        <v>92</v>
      </c>
      <c r="J78" s="285">
        <v>54.6</v>
      </c>
      <c r="K78" s="285">
        <v>3.6</v>
      </c>
      <c r="L78" s="285">
        <v>51</v>
      </c>
      <c r="M78" s="285">
        <v>26.79</v>
      </c>
      <c r="N78" s="285">
        <v>10.61</v>
      </c>
    </row>
    <row r="79" spans="1:14">
      <c r="A79" s="510"/>
      <c r="B79" s="285" t="s">
        <v>240</v>
      </c>
      <c r="C79" s="285">
        <v>6</v>
      </c>
      <c r="D79" s="285">
        <v>923</v>
      </c>
      <c r="E79" s="285">
        <v>0.8</v>
      </c>
      <c r="F79" s="285">
        <v>0.2</v>
      </c>
      <c r="G79" s="285">
        <v>0.7</v>
      </c>
      <c r="H79" s="285">
        <v>0.3</v>
      </c>
      <c r="I79" s="285">
        <v>188.2</v>
      </c>
      <c r="J79" s="285">
        <v>145.6</v>
      </c>
      <c r="K79" s="285">
        <v>3.6</v>
      </c>
      <c r="L79" s="285">
        <v>142</v>
      </c>
      <c r="M79" s="285">
        <v>31.52</v>
      </c>
      <c r="N79" s="285">
        <v>11.08</v>
      </c>
    </row>
    <row r="80" spans="1:14">
      <c r="A80" s="510"/>
      <c r="B80" s="285" t="s">
        <v>241</v>
      </c>
      <c r="C80" s="285">
        <v>3</v>
      </c>
      <c r="D80" s="285">
        <v>220</v>
      </c>
      <c r="E80" s="285">
        <v>0.6</v>
      </c>
      <c r="F80" s="285">
        <v>0.4</v>
      </c>
      <c r="G80" s="285">
        <v>0.7</v>
      </c>
      <c r="H80" s="285">
        <v>0.3</v>
      </c>
      <c r="I80" s="285">
        <v>45.8</v>
      </c>
      <c r="J80" s="285">
        <v>26.8</v>
      </c>
      <c r="K80" s="285">
        <v>1.8</v>
      </c>
      <c r="L80" s="285">
        <v>25</v>
      </c>
      <c r="M80" s="285">
        <v>13.72</v>
      </c>
      <c r="N80" s="285">
        <v>5.28</v>
      </c>
    </row>
    <row r="81" spans="1:14">
      <c r="A81" s="510"/>
      <c r="B81" s="285" t="s">
        <v>242</v>
      </c>
      <c r="C81" s="285">
        <v>9</v>
      </c>
      <c r="D81" s="285">
        <v>1097</v>
      </c>
      <c r="E81" s="285">
        <v>0.6</v>
      </c>
      <c r="F81" s="285">
        <v>0.4</v>
      </c>
      <c r="G81" s="285">
        <v>0.7</v>
      </c>
      <c r="H81" s="285">
        <v>0.3</v>
      </c>
      <c r="I81" s="285">
        <v>224.8</v>
      </c>
      <c r="J81" s="285">
        <v>131.4</v>
      </c>
      <c r="K81" s="285">
        <v>5.4</v>
      </c>
      <c r="L81" s="285">
        <v>126</v>
      </c>
      <c r="M81" s="285">
        <v>67.069999999999993</v>
      </c>
      <c r="N81" s="285">
        <v>26.33</v>
      </c>
    </row>
    <row r="82" spans="1:14">
      <c r="A82" s="510"/>
      <c r="B82" s="285" t="s">
        <v>243</v>
      </c>
      <c r="C82" s="285">
        <v>7</v>
      </c>
      <c r="D82" s="285">
        <v>3339</v>
      </c>
      <c r="E82" s="285">
        <v>0.6</v>
      </c>
      <c r="F82" s="285">
        <v>0.4</v>
      </c>
      <c r="G82" s="285">
        <v>0.8</v>
      </c>
      <c r="H82" s="285">
        <v>0.2</v>
      </c>
      <c r="I82" s="285">
        <v>672</v>
      </c>
      <c r="J82" s="285">
        <v>388.2</v>
      </c>
      <c r="K82" s="285">
        <v>4.2</v>
      </c>
      <c r="L82" s="285">
        <v>384</v>
      </c>
      <c r="M82" s="285">
        <v>230.38</v>
      </c>
      <c r="N82" s="285">
        <v>53.42</v>
      </c>
    </row>
    <row r="83" spans="1:14" ht="15" customHeight="1">
      <c r="A83" s="510" t="s">
        <v>244</v>
      </c>
      <c r="B83" s="285" t="s">
        <v>449</v>
      </c>
      <c r="C83" s="285">
        <v>15</v>
      </c>
      <c r="D83" s="285">
        <v>8463</v>
      </c>
      <c r="E83" s="285"/>
      <c r="F83" s="285"/>
      <c r="G83" s="285"/>
      <c r="H83" s="285"/>
      <c r="I83" s="285">
        <v>1701.6</v>
      </c>
      <c r="J83" s="285">
        <v>1199</v>
      </c>
      <c r="K83" s="285">
        <v>9</v>
      </c>
      <c r="L83" s="285">
        <v>1190</v>
      </c>
      <c r="M83" s="285">
        <v>366.52</v>
      </c>
      <c r="N83" s="285">
        <v>136.08000000000001</v>
      </c>
    </row>
    <row r="84" spans="1:14" ht="15" customHeight="1">
      <c r="A84" s="510"/>
      <c r="B84" s="285" t="s">
        <v>443</v>
      </c>
      <c r="C84" s="285">
        <v>6</v>
      </c>
      <c r="D84" s="285">
        <v>2849</v>
      </c>
      <c r="E84" s="285"/>
      <c r="F84" s="285"/>
      <c r="G84" s="285"/>
      <c r="H84" s="285"/>
      <c r="I84" s="285">
        <v>573.4</v>
      </c>
      <c r="J84" s="285">
        <v>331.6</v>
      </c>
      <c r="K84" s="285">
        <v>3.6</v>
      </c>
      <c r="L84" s="285">
        <v>328</v>
      </c>
      <c r="M84" s="285">
        <v>150.63</v>
      </c>
      <c r="N84" s="285">
        <v>91.17</v>
      </c>
    </row>
    <row r="85" spans="1:14">
      <c r="A85" s="510"/>
      <c r="B85" s="285" t="s">
        <v>246</v>
      </c>
      <c r="C85" s="285">
        <v>6</v>
      </c>
      <c r="D85" s="285">
        <v>0</v>
      </c>
      <c r="E85" s="285">
        <v>0.6</v>
      </c>
      <c r="F85" s="285">
        <v>0.4</v>
      </c>
      <c r="G85" s="285">
        <v>0</v>
      </c>
      <c r="H85" s="285">
        <v>1</v>
      </c>
      <c r="I85" s="285">
        <v>3.6</v>
      </c>
      <c r="J85" s="285">
        <v>3.6</v>
      </c>
      <c r="K85" s="285">
        <v>3.6</v>
      </c>
      <c r="L85" s="285">
        <v>0</v>
      </c>
      <c r="M85" s="285">
        <v>0</v>
      </c>
      <c r="N85" s="285">
        <v>0</v>
      </c>
    </row>
    <row r="86" spans="1:14">
      <c r="A86" s="510"/>
      <c r="B86" s="285" t="s">
        <v>247</v>
      </c>
      <c r="C86" s="285"/>
      <c r="D86" s="285">
        <v>2259</v>
      </c>
      <c r="E86" s="285">
        <v>0.6</v>
      </c>
      <c r="F86" s="285">
        <v>0.4</v>
      </c>
      <c r="G86" s="285">
        <v>0.6</v>
      </c>
      <c r="H86" s="285">
        <v>0.4</v>
      </c>
      <c r="I86" s="285">
        <v>451.8</v>
      </c>
      <c r="J86" s="285">
        <v>260</v>
      </c>
      <c r="K86" s="285">
        <v>0</v>
      </c>
      <c r="L86" s="285">
        <v>260</v>
      </c>
      <c r="M86" s="285">
        <v>119.51</v>
      </c>
      <c r="N86" s="285">
        <v>72.290000000000006</v>
      </c>
    </row>
    <row r="87" spans="1:14">
      <c r="A87" s="510"/>
      <c r="B87" s="285" t="s">
        <v>248</v>
      </c>
      <c r="C87" s="285"/>
      <c r="D87" s="285">
        <v>590</v>
      </c>
      <c r="E87" s="285">
        <v>0.6</v>
      </c>
      <c r="F87" s="285">
        <v>0.4</v>
      </c>
      <c r="G87" s="285">
        <v>0.6</v>
      </c>
      <c r="H87" s="285">
        <v>0.4</v>
      </c>
      <c r="I87" s="285">
        <v>118</v>
      </c>
      <c r="J87" s="285">
        <v>68</v>
      </c>
      <c r="K87" s="285">
        <v>0</v>
      </c>
      <c r="L87" s="285">
        <v>68</v>
      </c>
      <c r="M87" s="285">
        <v>31.12</v>
      </c>
      <c r="N87" s="285">
        <v>18.88</v>
      </c>
    </row>
    <row r="88" spans="1:14">
      <c r="A88" s="510"/>
      <c r="B88" s="285" t="s">
        <v>249</v>
      </c>
      <c r="C88" s="285">
        <v>6</v>
      </c>
      <c r="D88" s="285">
        <v>3203</v>
      </c>
      <c r="E88" s="285">
        <v>0.8</v>
      </c>
      <c r="F88" s="285">
        <v>0.2</v>
      </c>
      <c r="G88" s="285">
        <v>0.8</v>
      </c>
      <c r="H88" s="285">
        <v>0.2</v>
      </c>
      <c r="I88" s="285">
        <v>644.20000000000005</v>
      </c>
      <c r="J88" s="285">
        <v>495.6</v>
      </c>
      <c r="K88" s="285">
        <v>3.6</v>
      </c>
      <c r="L88" s="285">
        <v>492</v>
      </c>
      <c r="M88" s="285">
        <v>122.98</v>
      </c>
      <c r="N88" s="285">
        <v>25.62</v>
      </c>
    </row>
    <row r="89" spans="1:14">
      <c r="A89" s="510"/>
      <c r="B89" s="285" t="s">
        <v>250</v>
      </c>
      <c r="C89" s="285">
        <v>3</v>
      </c>
      <c r="D89" s="285">
        <v>2411</v>
      </c>
      <c r="E89" s="285">
        <v>0.8</v>
      </c>
      <c r="F89" s="285">
        <v>0.2</v>
      </c>
      <c r="G89" s="285">
        <v>0.8</v>
      </c>
      <c r="H89" s="285">
        <v>0.2</v>
      </c>
      <c r="I89" s="285">
        <v>484</v>
      </c>
      <c r="J89" s="285">
        <v>371.8</v>
      </c>
      <c r="K89" s="285">
        <v>1.8</v>
      </c>
      <c r="L89" s="285">
        <v>370</v>
      </c>
      <c r="M89" s="285">
        <v>92.91</v>
      </c>
      <c r="N89" s="285">
        <v>19.29</v>
      </c>
    </row>
    <row r="90" spans="1:14" ht="18" customHeight="1">
      <c r="A90" s="510" t="s">
        <v>251</v>
      </c>
      <c r="B90" s="285" t="s">
        <v>450</v>
      </c>
      <c r="C90" s="285">
        <v>44</v>
      </c>
      <c r="D90" s="285">
        <v>10713</v>
      </c>
      <c r="E90" s="285"/>
      <c r="F90" s="285"/>
      <c r="G90" s="285"/>
      <c r="H90" s="285"/>
      <c r="I90" s="285">
        <v>2169</v>
      </c>
      <c r="J90" s="285">
        <v>1466.4</v>
      </c>
      <c r="K90" s="285">
        <v>26.4</v>
      </c>
      <c r="L90" s="285">
        <v>1440</v>
      </c>
      <c r="M90" s="285">
        <v>383.38</v>
      </c>
      <c r="N90" s="285">
        <v>319.22000000000003</v>
      </c>
    </row>
    <row r="91" spans="1:14" ht="15" customHeight="1">
      <c r="A91" s="510"/>
      <c r="B91" s="285" t="s">
        <v>443</v>
      </c>
      <c r="C91" s="285">
        <v>19</v>
      </c>
      <c r="D91" s="285">
        <v>4573</v>
      </c>
      <c r="E91" s="285"/>
      <c r="F91" s="285"/>
      <c r="G91" s="285"/>
      <c r="H91" s="285"/>
      <c r="I91" s="285">
        <v>926</v>
      </c>
      <c r="J91" s="285">
        <v>538.4</v>
      </c>
      <c r="K91" s="285">
        <v>11.4</v>
      </c>
      <c r="L91" s="285">
        <v>527</v>
      </c>
      <c r="M91" s="285">
        <v>134.52000000000001</v>
      </c>
      <c r="N91" s="285">
        <v>253.08</v>
      </c>
    </row>
    <row r="92" spans="1:14">
      <c r="A92" s="510"/>
      <c r="B92" s="285" t="s">
        <v>253</v>
      </c>
      <c r="C92" s="285">
        <v>19</v>
      </c>
      <c r="D92" s="285">
        <v>1754</v>
      </c>
      <c r="E92" s="285">
        <v>0.6</v>
      </c>
      <c r="F92" s="285">
        <v>0.4</v>
      </c>
      <c r="G92" s="285">
        <v>0</v>
      </c>
      <c r="H92" s="285">
        <v>1</v>
      </c>
      <c r="I92" s="285">
        <v>362.2</v>
      </c>
      <c r="J92" s="285">
        <v>213.4</v>
      </c>
      <c r="K92" s="285">
        <v>11.4</v>
      </c>
      <c r="L92" s="285">
        <v>202</v>
      </c>
      <c r="M92" s="285">
        <v>8.4799999999999596</v>
      </c>
      <c r="N92" s="285">
        <v>140.32</v>
      </c>
    </row>
    <row r="93" spans="1:14">
      <c r="A93" s="510"/>
      <c r="B93" s="285" t="s">
        <v>254</v>
      </c>
      <c r="C93" s="285"/>
      <c r="D93" s="285">
        <v>252</v>
      </c>
      <c r="E93" s="285">
        <v>0.6</v>
      </c>
      <c r="F93" s="285">
        <v>0.4</v>
      </c>
      <c r="G93" s="285">
        <v>0.5</v>
      </c>
      <c r="H93" s="285">
        <v>0.5</v>
      </c>
      <c r="I93" s="285">
        <v>50.4</v>
      </c>
      <c r="J93" s="285">
        <v>29</v>
      </c>
      <c r="K93" s="285">
        <v>0</v>
      </c>
      <c r="L93" s="285">
        <v>29</v>
      </c>
      <c r="M93" s="285">
        <v>11.32</v>
      </c>
      <c r="N93" s="285">
        <v>10.08</v>
      </c>
    </row>
    <row r="94" spans="1:14">
      <c r="A94" s="510"/>
      <c r="B94" s="285" t="s">
        <v>256</v>
      </c>
      <c r="C94" s="285"/>
      <c r="D94" s="285">
        <v>2567</v>
      </c>
      <c r="E94" s="285">
        <v>0.6</v>
      </c>
      <c r="F94" s="285">
        <v>0.4</v>
      </c>
      <c r="G94" s="285">
        <v>0.5</v>
      </c>
      <c r="H94" s="285">
        <v>0.5</v>
      </c>
      <c r="I94" s="285">
        <v>513.4</v>
      </c>
      <c r="J94" s="285">
        <v>296</v>
      </c>
      <c r="K94" s="285">
        <v>0</v>
      </c>
      <c r="L94" s="285">
        <v>296</v>
      </c>
      <c r="M94" s="285">
        <v>114.72</v>
      </c>
      <c r="N94" s="285">
        <v>102.68</v>
      </c>
    </row>
    <row r="95" spans="1:14">
      <c r="A95" s="510"/>
      <c r="B95" s="285" t="s">
        <v>257</v>
      </c>
      <c r="C95" s="285">
        <v>4</v>
      </c>
      <c r="D95" s="285">
        <v>853</v>
      </c>
      <c r="E95" s="285">
        <v>0.8</v>
      </c>
      <c r="F95" s="285">
        <v>0.2</v>
      </c>
      <c r="G95" s="285">
        <v>0.7</v>
      </c>
      <c r="H95" s="285">
        <v>0.3</v>
      </c>
      <c r="I95" s="285">
        <v>173</v>
      </c>
      <c r="J95" s="285">
        <v>133.4</v>
      </c>
      <c r="K95" s="285">
        <v>2.4</v>
      </c>
      <c r="L95" s="285">
        <v>131</v>
      </c>
      <c r="M95" s="285">
        <v>29.36</v>
      </c>
      <c r="N95" s="285">
        <v>10.24</v>
      </c>
    </row>
    <row r="96" spans="1:14">
      <c r="A96" s="510"/>
      <c r="B96" s="285" t="s">
        <v>258</v>
      </c>
      <c r="C96" s="285">
        <v>6</v>
      </c>
      <c r="D96" s="285">
        <v>380</v>
      </c>
      <c r="E96" s="285">
        <v>0.8</v>
      </c>
      <c r="F96" s="285">
        <v>0.2</v>
      </c>
      <c r="G96" s="285">
        <v>0.7</v>
      </c>
      <c r="H96" s="285">
        <v>0.3</v>
      </c>
      <c r="I96" s="285">
        <v>79.599999999999994</v>
      </c>
      <c r="J96" s="285">
        <v>61.6</v>
      </c>
      <c r="K96" s="285">
        <v>3.6</v>
      </c>
      <c r="L96" s="285">
        <v>58</v>
      </c>
      <c r="M96" s="285">
        <v>13.44</v>
      </c>
      <c r="N96" s="285">
        <v>4.5599999999999996</v>
      </c>
    </row>
    <row r="97" spans="1:14">
      <c r="A97" s="510"/>
      <c r="B97" s="285" t="s">
        <v>259</v>
      </c>
      <c r="C97" s="285">
        <v>7</v>
      </c>
      <c r="D97" s="285">
        <v>755</v>
      </c>
      <c r="E97" s="285">
        <v>0.6</v>
      </c>
      <c r="F97" s="285">
        <v>0.4</v>
      </c>
      <c r="G97" s="285">
        <v>0.7</v>
      </c>
      <c r="H97" s="285">
        <v>0.3</v>
      </c>
      <c r="I97" s="285">
        <v>155.19999999999999</v>
      </c>
      <c r="J97" s="285">
        <v>91.2</v>
      </c>
      <c r="K97" s="285">
        <v>4.2</v>
      </c>
      <c r="L97" s="285">
        <v>87</v>
      </c>
      <c r="M97" s="285">
        <v>45.88</v>
      </c>
      <c r="N97" s="285">
        <v>18.12</v>
      </c>
    </row>
    <row r="98" spans="1:14">
      <c r="A98" s="510"/>
      <c r="B98" s="285" t="s">
        <v>260</v>
      </c>
      <c r="C98" s="285">
        <v>8</v>
      </c>
      <c r="D98" s="285">
        <v>4152</v>
      </c>
      <c r="E98" s="285">
        <v>0.8</v>
      </c>
      <c r="F98" s="285">
        <v>0.2</v>
      </c>
      <c r="G98" s="285">
        <v>0.8</v>
      </c>
      <c r="H98" s="285">
        <v>0.2</v>
      </c>
      <c r="I98" s="285">
        <v>835.2</v>
      </c>
      <c r="J98" s="285">
        <v>641.79999999999995</v>
      </c>
      <c r="K98" s="285">
        <v>4.8</v>
      </c>
      <c r="L98" s="285">
        <v>637</v>
      </c>
      <c r="M98" s="285">
        <v>160.18</v>
      </c>
      <c r="N98" s="285">
        <v>33.219999999999899</v>
      </c>
    </row>
    <row r="99" spans="1:14" ht="17.100000000000001" customHeight="1">
      <c r="A99" s="510" t="s">
        <v>261</v>
      </c>
      <c r="B99" s="285" t="s">
        <v>451</v>
      </c>
      <c r="C99" s="285">
        <v>92</v>
      </c>
      <c r="D99" s="285">
        <v>12889</v>
      </c>
      <c r="E99" s="285"/>
      <c r="F99" s="285"/>
      <c r="G99" s="285"/>
      <c r="H99" s="285"/>
      <c r="I99" s="285">
        <v>2633</v>
      </c>
      <c r="J99" s="285">
        <v>1806.2</v>
      </c>
      <c r="K99" s="285">
        <v>55.2</v>
      </c>
      <c r="L99" s="285">
        <v>1751</v>
      </c>
      <c r="M99" s="285">
        <v>542.54999999999995</v>
      </c>
      <c r="N99" s="285">
        <v>284.25</v>
      </c>
    </row>
    <row r="100" spans="1:14" ht="22.5" customHeight="1">
      <c r="A100" s="510"/>
      <c r="B100" s="285" t="s">
        <v>443</v>
      </c>
      <c r="C100" s="285">
        <v>26</v>
      </c>
      <c r="D100" s="285">
        <v>3785</v>
      </c>
      <c r="E100" s="285"/>
      <c r="F100" s="285"/>
      <c r="G100" s="285"/>
      <c r="H100" s="285"/>
      <c r="I100" s="285">
        <v>772.6</v>
      </c>
      <c r="J100" s="285">
        <v>450.6</v>
      </c>
      <c r="K100" s="285">
        <v>15.6</v>
      </c>
      <c r="L100" s="285">
        <v>435</v>
      </c>
      <c r="M100" s="285">
        <v>151.78</v>
      </c>
      <c r="N100" s="285">
        <v>170.22</v>
      </c>
    </row>
    <row r="101" spans="1:14">
      <c r="A101" s="510"/>
      <c r="B101" s="285" t="s">
        <v>263</v>
      </c>
      <c r="C101" s="285">
        <v>26</v>
      </c>
      <c r="D101" s="285">
        <v>114</v>
      </c>
      <c r="E101" s="285">
        <v>0.6</v>
      </c>
      <c r="F101" s="285">
        <v>0.4</v>
      </c>
      <c r="G101" s="285">
        <v>0</v>
      </c>
      <c r="H101" s="285">
        <v>1</v>
      </c>
      <c r="I101" s="285">
        <v>38.4</v>
      </c>
      <c r="J101" s="285">
        <v>28.6</v>
      </c>
      <c r="K101" s="285">
        <v>15.6</v>
      </c>
      <c r="L101" s="285">
        <v>13</v>
      </c>
      <c r="M101" s="285">
        <v>0.67999999999999605</v>
      </c>
      <c r="N101" s="285">
        <v>9.1199999999999992</v>
      </c>
    </row>
    <row r="102" spans="1:14">
      <c r="A102" s="510"/>
      <c r="B102" s="285" t="s">
        <v>266</v>
      </c>
      <c r="C102" s="285"/>
      <c r="D102" s="285">
        <v>1888</v>
      </c>
      <c r="E102" s="285">
        <v>0.6</v>
      </c>
      <c r="F102" s="285">
        <v>0.4</v>
      </c>
      <c r="G102" s="285">
        <v>0.5</v>
      </c>
      <c r="H102" s="285">
        <v>0.5</v>
      </c>
      <c r="I102" s="285">
        <v>377.6</v>
      </c>
      <c r="J102" s="285">
        <v>217</v>
      </c>
      <c r="K102" s="285">
        <v>0</v>
      </c>
      <c r="L102" s="285">
        <v>217</v>
      </c>
      <c r="M102" s="285">
        <v>85.08</v>
      </c>
      <c r="N102" s="285">
        <v>75.52</v>
      </c>
    </row>
    <row r="103" spans="1:14">
      <c r="A103" s="510"/>
      <c r="B103" s="285" t="s">
        <v>267</v>
      </c>
      <c r="C103" s="285"/>
      <c r="D103" s="285">
        <v>1783</v>
      </c>
      <c r="E103" s="285">
        <v>0.6</v>
      </c>
      <c r="F103" s="285">
        <v>0.4</v>
      </c>
      <c r="G103" s="285">
        <v>0.4</v>
      </c>
      <c r="H103" s="285">
        <v>0.6</v>
      </c>
      <c r="I103" s="285">
        <v>356.6</v>
      </c>
      <c r="J103" s="285">
        <v>205</v>
      </c>
      <c r="K103" s="285">
        <v>0</v>
      </c>
      <c r="L103" s="285">
        <v>205</v>
      </c>
      <c r="M103" s="285">
        <v>66.02</v>
      </c>
      <c r="N103" s="285">
        <v>85.58</v>
      </c>
    </row>
    <row r="104" spans="1:14">
      <c r="A104" s="510"/>
      <c r="B104" s="285" t="s">
        <v>268</v>
      </c>
      <c r="C104" s="285">
        <v>4</v>
      </c>
      <c r="D104" s="285">
        <v>566</v>
      </c>
      <c r="E104" s="285">
        <v>0.6</v>
      </c>
      <c r="F104" s="285">
        <v>0.4</v>
      </c>
      <c r="G104" s="285">
        <v>0.7</v>
      </c>
      <c r="H104" s="285">
        <v>0.3</v>
      </c>
      <c r="I104" s="285">
        <v>115.6</v>
      </c>
      <c r="J104" s="285">
        <v>67.400000000000006</v>
      </c>
      <c r="K104" s="285">
        <v>2.4</v>
      </c>
      <c r="L104" s="285">
        <v>65</v>
      </c>
      <c r="M104" s="285">
        <v>34.619999999999997</v>
      </c>
      <c r="N104" s="285">
        <v>13.58</v>
      </c>
    </row>
    <row r="105" spans="1:14">
      <c r="A105" s="510"/>
      <c r="B105" s="285" t="s">
        <v>269</v>
      </c>
      <c r="C105" s="285">
        <v>9</v>
      </c>
      <c r="D105" s="285">
        <v>1120</v>
      </c>
      <c r="E105" s="285">
        <v>0.6</v>
      </c>
      <c r="F105" s="285">
        <v>0.4</v>
      </c>
      <c r="G105" s="285">
        <v>0.7</v>
      </c>
      <c r="H105" s="285">
        <v>0.3</v>
      </c>
      <c r="I105" s="285">
        <v>229.4</v>
      </c>
      <c r="J105" s="285">
        <v>134.4</v>
      </c>
      <c r="K105" s="285">
        <v>5.4</v>
      </c>
      <c r="L105" s="285">
        <v>129</v>
      </c>
      <c r="M105" s="285">
        <v>68.12</v>
      </c>
      <c r="N105" s="285">
        <v>26.88</v>
      </c>
    </row>
    <row r="106" spans="1:14">
      <c r="A106" s="510"/>
      <c r="B106" s="285" t="s">
        <v>270</v>
      </c>
      <c r="C106" s="285">
        <v>11</v>
      </c>
      <c r="D106" s="285">
        <v>1453</v>
      </c>
      <c r="E106" s="285">
        <v>0.8</v>
      </c>
      <c r="F106" s="285">
        <v>0.2</v>
      </c>
      <c r="G106" s="285">
        <v>0.8</v>
      </c>
      <c r="H106" s="285">
        <v>0.2</v>
      </c>
      <c r="I106" s="285">
        <v>297.2</v>
      </c>
      <c r="J106" s="285">
        <v>229.6</v>
      </c>
      <c r="K106" s="285">
        <v>6.6</v>
      </c>
      <c r="L106" s="285">
        <v>223</v>
      </c>
      <c r="M106" s="285">
        <v>55.98</v>
      </c>
      <c r="N106" s="285">
        <v>11.62</v>
      </c>
    </row>
    <row r="107" spans="1:14">
      <c r="A107" s="510"/>
      <c r="B107" s="285" t="s">
        <v>271</v>
      </c>
      <c r="C107" s="285">
        <v>3</v>
      </c>
      <c r="D107" s="285">
        <v>788</v>
      </c>
      <c r="E107" s="285">
        <v>0.8</v>
      </c>
      <c r="F107" s="285">
        <v>0.2</v>
      </c>
      <c r="G107" s="285">
        <v>0.8</v>
      </c>
      <c r="H107" s="285">
        <v>0.2</v>
      </c>
      <c r="I107" s="285">
        <v>159.4</v>
      </c>
      <c r="J107" s="285">
        <v>122.8</v>
      </c>
      <c r="K107" s="285">
        <v>1.8</v>
      </c>
      <c r="L107" s="285">
        <v>121</v>
      </c>
      <c r="M107" s="285">
        <v>30.3</v>
      </c>
      <c r="N107" s="285">
        <v>6.3</v>
      </c>
    </row>
    <row r="108" spans="1:14">
      <c r="A108" s="510"/>
      <c r="B108" s="285" t="s">
        <v>272</v>
      </c>
      <c r="C108" s="285">
        <v>8</v>
      </c>
      <c r="D108" s="285">
        <v>1162</v>
      </c>
      <c r="E108" s="285">
        <v>0.8</v>
      </c>
      <c r="F108" s="285">
        <v>0.2</v>
      </c>
      <c r="G108" s="285">
        <v>0.8</v>
      </c>
      <c r="H108" s="285">
        <v>0.2</v>
      </c>
      <c r="I108" s="285">
        <v>237.2</v>
      </c>
      <c r="J108" s="285">
        <v>182.8</v>
      </c>
      <c r="K108" s="285">
        <v>4.8</v>
      </c>
      <c r="L108" s="285">
        <v>178</v>
      </c>
      <c r="M108" s="285">
        <v>45.1</v>
      </c>
      <c r="N108" s="285">
        <v>9.3000000000000203</v>
      </c>
    </row>
    <row r="109" spans="1:14">
      <c r="A109" s="510"/>
      <c r="B109" s="285" t="s">
        <v>273</v>
      </c>
      <c r="C109" s="285">
        <v>8</v>
      </c>
      <c r="D109" s="285">
        <v>792</v>
      </c>
      <c r="E109" s="285">
        <v>0.8</v>
      </c>
      <c r="F109" s="285">
        <v>0.2</v>
      </c>
      <c r="G109" s="285">
        <v>0.7</v>
      </c>
      <c r="H109" s="285">
        <v>0.3</v>
      </c>
      <c r="I109" s="285">
        <v>163.19999999999999</v>
      </c>
      <c r="J109" s="285">
        <v>126.8</v>
      </c>
      <c r="K109" s="285">
        <v>4.8</v>
      </c>
      <c r="L109" s="285">
        <v>122</v>
      </c>
      <c r="M109" s="285">
        <v>26.9</v>
      </c>
      <c r="N109" s="285">
        <v>9.5000000000000107</v>
      </c>
    </row>
    <row r="110" spans="1:14">
      <c r="A110" s="510"/>
      <c r="B110" s="285" t="s">
        <v>274</v>
      </c>
      <c r="C110" s="285">
        <v>7</v>
      </c>
      <c r="D110" s="285">
        <v>889</v>
      </c>
      <c r="E110" s="285">
        <v>0.8</v>
      </c>
      <c r="F110" s="285">
        <v>0.2</v>
      </c>
      <c r="G110" s="285">
        <v>0.8</v>
      </c>
      <c r="H110" s="285">
        <v>0.2</v>
      </c>
      <c r="I110" s="285">
        <v>182</v>
      </c>
      <c r="J110" s="285">
        <v>140.19999999999999</v>
      </c>
      <c r="K110" s="285">
        <v>4.2</v>
      </c>
      <c r="L110" s="285">
        <v>136</v>
      </c>
      <c r="M110" s="285">
        <v>34.69</v>
      </c>
      <c r="N110" s="285">
        <v>7.11</v>
      </c>
    </row>
    <row r="111" spans="1:14">
      <c r="A111" s="510"/>
      <c r="B111" s="285" t="s">
        <v>275</v>
      </c>
      <c r="C111" s="285">
        <v>2</v>
      </c>
      <c r="D111" s="285">
        <v>434</v>
      </c>
      <c r="E111" s="285">
        <v>0.6</v>
      </c>
      <c r="F111" s="285">
        <v>0.4</v>
      </c>
      <c r="G111" s="285">
        <v>0.8</v>
      </c>
      <c r="H111" s="285">
        <v>0.2</v>
      </c>
      <c r="I111" s="285">
        <v>88</v>
      </c>
      <c r="J111" s="285">
        <v>51.2</v>
      </c>
      <c r="K111" s="285">
        <v>1.2</v>
      </c>
      <c r="L111" s="285">
        <v>50</v>
      </c>
      <c r="M111" s="285">
        <v>29.86</v>
      </c>
      <c r="N111" s="285">
        <v>6.94</v>
      </c>
    </row>
    <row r="112" spans="1:14">
      <c r="A112" s="510"/>
      <c r="B112" s="286" t="s">
        <v>276</v>
      </c>
      <c r="C112" s="285">
        <v>14</v>
      </c>
      <c r="D112" s="285">
        <v>1900</v>
      </c>
      <c r="E112" s="285">
        <v>0.8</v>
      </c>
      <c r="F112" s="285">
        <v>0.2</v>
      </c>
      <c r="G112" s="285">
        <v>0.7</v>
      </c>
      <c r="H112" s="285">
        <v>0.3</v>
      </c>
      <c r="I112" s="285">
        <v>388.4</v>
      </c>
      <c r="J112" s="285">
        <v>300.39999999999998</v>
      </c>
      <c r="K112" s="285">
        <v>8.4</v>
      </c>
      <c r="L112" s="285">
        <v>292</v>
      </c>
      <c r="M112" s="285">
        <v>65.2</v>
      </c>
      <c r="N112" s="285">
        <v>22.8</v>
      </c>
    </row>
    <row r="113" spans="1:14" ht="18" customHeight="1">
      <c r="A113" s="510" t="s">
        <v>277</v>
      </c>
      <c r="B113" s="285" t="s">
        <v>452</v>
      </c>
      <c r="C113" s="285">
        <v>65</v>
      </c>
      <c r="D113" s="285">
        <v>14897</v>
      </c>
      <c r="E113" s="285"/>
      <c r="F113" s="285"/>
      <c r="G113" s="285"/>
      <c r="H113" s="285"/>
      <c r="I113" s="285">
        <v>3018.4</v>
      </c>
      <c r="J113" s="285">
        <v>1979</v>
      </c>
      <c r="K113" s="285">
        <v>39</v>
      </c>
      <c r="L113" s="285">
        <v>1940</v>
      </c>
      <c r="M113" s="285">
        <v>676.91</v>
      </c>
      <c r="N113" s="285">
        <v>362.49</v>
      </c>
    </row>
    <row r="114" spans="1:14" ht="21" customHeight="1">
      <c r="A114" s="510"/>
      <c r="B114" s="285" t="s">
        <v>443</v>
      </c>
      <c r="C114" s="285">
        <v>24</v>
      </c>
      <c r="D114" s="285">
        <v>3330</v>
      </c>
      <c r="E114" s="285"/>
      <c r="F114" s="285"/>
      <c r="G114" s="285"/>
      <c r="H114" s="285"/>
      <c r="I114" s="285">
        <v>680.4</v>
      </c>
      <c r="J114" s="285">
        <v>397.4</v>
      </c>
      <c r="K114" s="285">
        <v>14.4</v>
      </c>
      <c r="L114" s="285">
        <v>383</v>
      </c>
      <c r="M114" s="285">
        <v>72.73</v>
      </c>
      <c r="N114" s="285">
        <v>210.27</v>
      </c>
    </row>
    <row r="115" spans="1:14">
      <c r="A115" s="510"/>
      <c r="B115" s="285" t="s">
        <v>279</v>
      </c>
      <c r="C115" s="285">
        <v>24</v>
      </c>
      <c r="D115" s="285">
        <v>1576</v>
      </c>
      <c r="E115" s="285">
        <v>0.6</v>
      </c>
      <c r="F115" s="285">
        <v>0.4</v>
      </c>
      <c r="G115" s="285">
        <v>0</v>
      </c>
      <c r="H115" s="285">
        <v>1</v>
      </c>
      <c r="I115" s="285">
        <v>329.6</v>
      </c>
      <c r="J115" s="285">
        <v>195.4</v>
      </c>
      <c r="K115" s="285">
        <v>14.4</v>
      </c>
      <c r="L115" s="285">
        <v>181</v>
      </c>
      <c r="M115" s="285">
        <v>8.1199999999999797</v>
      </c>
      <c r="N115" s="285">
        <v>126.08</v>
      </c>
    </row>
    <row r="116" spans="1:14">
      <c r="A116" s="510"/>
      <c r="B116" s="285" t="s">
        <v>280</v>
      </c>
      <c r="C116" s="285"/>
      <c r="D116" s="285">
        <v>903</v>
      </c>
      <c r="E116" s="285">
        <v>0.6</v>
      </c>
      <c r="F116" s="285">
        <v>0.4</v>
      </c>
      <c r="G116" s="285">
        <v>0.4</v>
      </c>
      <c r="H116" s="285">
        <v>0.6</v>
      </c>
      <c r="I116" s="285">
        <v>180.6</v>
      </c>
      <c r="J116" s="285">
        <v>104</v>
      </c>
      <c r="K116" s="285">
        <v>0</v>
      </c>
      <c r="L116" s="285">
        <v>104</v>
      </c>
      <c r="M116" s="285">
        <v>33.26</v>
      </c>
      <c r="N116" s="285">
        <v>43.34</v>
      </c>
    </row>
    <row r="117" spans="1:14">
      <c r="A117" s="510"/>
      <c r="B117" s="285" t="s">
        <v>281</v>
      </c>
      <c r="C117" s="285"/>
      <c r="D117" s="285">
        <v>851</v>
      </c>
      <c r="E117" s="285">
        <v>0.6</v>
      </c>
      <c r="F117" s="285">
        <v>0.4</v>
      </c>
      <c r="G117" s="285">
        <v>0.4</v>
      </c>
      <c r="H117" s="285">
        <v>0.6</v>
      </c>
      <c r="I117" s="285">
        <v>170.2</v>
      </c>
      <c r="J117" s="285">
        <v>98</v>
      </c>
      <c r="K117" s="285">
        <v>0</v>
      </c>
      <c r="L117" s="285">
        <v>98</v>
      </c>
      <c r="M117" s="285">
        <v>31.35</v>
      </c>
      <c r="N117" s="285">
        <v>40.85</v>
      </c>
    </row>
    <row r="118" spans="1:14">
      <c r="A118" s="510"/>
      <c r="B118" s="285" t="s">
        <v>282</v>
      </c>
      <c r="C118" s="285">
        <v>3</v>
      </c>
      <c r="D118" s="285">
        <v>342</v>
      </c>
      <c r="E118" s="285">
        <v>0.6</v>
      </c>
      <c r="F118" s="285">
        <v>0.4</v>
      </c>
      <c r="G118" s="285">
        <v>0.7</v>
      </c>
      <c r="H118" s="285">
        <v>0.3</v>
      </c>
      <c r="I118" s="285">
        <v>70.2</v>
      </c>
      <c r="J118" s="285">
        <v>40.799999999999997</v>
      </c>
      <c r="K118" s="285">
        <v>1.8</v>
      </c>
      <c r="L118" s="285">
        <v>39</v>
      </c>
      <c r="M118" s="285">
        <v>21.19</v>
      </c>
      <c r="N118" s="285">
        <v>8.2100000000000097</v>
      </c>
    </row>
    <row r="119" spans="1:14">
      <c r="A119" s="510"/>
      <c r="B119" s="285" t="s">
        <v>283</v>
      </c>
      <c r="C119" s="285">
        <v>7</v>
      </c>
      <c r="D119" s="285">
        <v>526</v>
      </c>
      <c r="E119" s="285">
        <v>0.6</v>
      </c>
      <c r="F119" s="285">
        <v>0.4</v>
      </c>
      <c r="G119" s="285">
        <v>0.7</v>
      </c>
      <c r="H119" s="285">
        <v>0.3</v>
      </c>
      <c r="I119" s="285">
        <v>109.4</v>
      </c>
      <c r="J119" s="285">
        <v>65.2</v>
      </c>
      <c r="K119" s="285">
        <v>4.2</v>
      </c>
      <c r="L119" s="285">
        <v>61</v>
      </c>
      <c r="M119" s="285">
        <v>31.58</v>
      </c>
      <c r="N119" s="285">
        <v>12.62</v>
      </c>
    </row>
    <row r="120" spans="1:14">
      <c r="A120" s="510"/>
      <c r="B120" s="285" t="s">
        <v>284</v>
      </c>
      <c r="C120" s="285">
        <v>4</v>
      </c>
      <c r="D120" s="285">
        <v>381</v>
      </c>
      <c r="E120" s="285">
        <v>0.8</v>
      </c>
      <c r="F120" s="285">
        <v>0.2</v>
      </c>
      <c r="G120" s="285">
        <v>0.7</v>
      </c>
      <c r="H120" s="285">
        <v>0.3</v>
      </c>
      <c r="I120" s="285">
        <v>78.599999999999994</v>
      </c>
      <c r="J120" s="285">
        <v>60.4</v>
      </c>
      <c r="K120" s="285">
        <v>2.4</v>
      </c>
      <c r="L120" s="285">
        <v>58</v>
      </c>
      <c r="M120" s="285">
        <v>13.63</v>
      </c>
      <c r="N120" s="285">
        <v>4.57</v>
      </c>
    </row>
    <row r="121" spans="1:14">
      <c r="A121" s="510"/>
      <c r="B121" s="285" t="s">
        <v>285</v>
      </c>
      <c r="C121" s="285">
        <v>7</v>
      </c>
      <c r="D121" s="285">
        <v>4155</v>
      </c>
      <c r="E121" s="285">
        <v>0.6</v>
      </c>
      <c r="F121" s="285">
        <v>0.4</v>
      </c>
      <c r="G121" s="285">
        <v>0.8</v>
      </c>
      <c r="H121" s="285">
        <v>0.2</v>
      </c>
      <c r="I121" s="285">
        <v>835.2</v>
      </c>
      <c r="J121" s="285">
        <v>482.2</v>
      </c>
      <c r="K121" s="285">
        <v>4.2</v>
      </c>
      <c r="L121" s="285">
        <v>478</v>
      </c>
      <c r="M121" s="285">
        <v>286.52</v>
      </c>
      <c r="N121" s="285">
        <v>66.48</v>
      </c>
    </row>
    <row r="122" spans="1:14">
      <c r="A122" s="510"/>
      <c r="B122" s="285" t="s">
        <v>286</v>
      </c>
      <c r="C122" s="285">
        <v>5</v>
      </c>
      <c r="D122" s="285">
        <v>397</v>
      </c>
      <c r="E122" s="285">
        <v>0.6</v>
      </c>
      <c r="F122" s="285">
        <v>0.4</v>
      </c>
      <c r="G122" s="285">
        <v>0.7</v>
      </c>
      <c r="H122" s="285">
        <v>0.3</v>
      </c>
      <c r="I122" s="285">
        <v>82.4</v>
      </c>
      <c r="J122" s="285">
        <v>49</v>
      </c>
      <c r="K122" s="285">
        <v>3</v>
      </c>
      <c r="L122" s="285">
        <v>46</v>
      </c>
      <c r="M122" s="285">
        <v>23.87</v>
      </c>
      <c r="N122" s="285">
        <v>9.5299999999999994</v>
      </c>
    </row>
    <row r="123" spans="1:14">
      <c r="A123" s="510"/>
      <c r="B123" s="285" t="s">
        <v>287</v>
      </c>
      <c r="C123" s="285">
        <v>3</v>
      </c>
      <c r="D123" s="285">
        <v>293</v>
      </c>
      <c r="E123" s="285">
        <v>0.6</v>
      </c>
      <c r="F123" s="285">
        <v>0.4</v>
      </c>
      <c r="G123" s="285">
        <v>0.7</v>
      </c>
      <c r="H123" s="285">
        <v>0.3</v>
      </c>
      <c r="I123" s="285">
        <v>60.4</v>
      </c>
      <c r="J123" s="285">
        <v>35.799999999999997</v>
      </c>
      <c r="K123" s="285">
        <v>1.8</v>
      </c>
      <c r="L123" s="285">
        <v>34</v>
      </c>
      <c r="M123" s="285">
        <v>17.57</v>
      </c>
      <c r="N123" s="285">
        <v>7.03</v>
      </c>
    </row>
    <row r="124" spans="1:14">
      <c r="A124" s="510"/>
      <c r="B124" s="285" t="s">
        <v>288</v>
      </c>
      <c r="C124" s="285">
        <v>5</v>
      </c>
      <c r="D124" s="285">
        <v>2356</v>
      </c>
      <c r="E124" s="285">
        <v>0.8</v>
      </c>
      <c r="F124" s="285">
        <v>0.2</v>
      </c>
      <c r="G124" s="285">
        <v>0.8</v>
      </c>
      <c r="H124" s="285">
        <v>0.2</v>
      </c>
      <c r="I124" s="285">
        <v>474.2</v>
      </c>
      <c r="J124" s="285">
        <v>365</v>
      </c>
      <c r="K124" s="285">
        <v>3</v>
      </c>
      <c r="L124" s="285">
        <v>362</v>
      </c>
      <c r="M124" s="285">
        <v>90.35</v>
      </c>
      <c r="N124" s="285">
        <v>18.850000000000001</v>
      </c>
    </row>
    <row r="125" spans="1:14">
      <c r="A125" s="510"/>
      <c r="B125" s="285" t="s">
        <v>289</v>
      </c>
      <c r="C125" s="285">
        <v>2</v>
      </c>
      <c r="D125" s="285">
        <v>1014</v>
      </c>
      <c r="E125" s="285">
        <v>0.8</v>
      </c>
      <c r="F125" s="285">
        <v>0.2</v>
      </c>
      <c r="G125" s="285">
        <v>0.8</v>
      </c>
      <c r="H125" s="285">
        <v>0.2</v>
      </c>
      <c r="I125" s="285">
        <v>204</v>
      </c>
      <c r="J125" s="285">
        <v>157.19999999999999</v>
      </c>
      <c r="K125" s="285">
        <v>1.2</v>
      </c>
      <c r="L125" s="285">
        <v>156</v>
      </c>
      <c r="M125" s="285">
        <v>38.69</v>
      </c>
      <c r="N125" s="285">
        <v>8.11</v>
      </c>
    </row>
    <row r="126" spans="1:14">
      <c r="A126" s="510"/>
      <c r="B126" s="285" t="s">
        <v>290</v>
      </c>
      <c r="C126" s="285">
        <v>5</v>
      </c>
      <c r="D126" s="285">
        <v>2103</v>
      </c>
      <c r="E126" s="285">
        <v>0.8</v>
      </c>
      <c r="F126" s="285">
        <v>0.2</v>
      </c>
      <c r="G126" s="285">
        <v>0.8</v>
      </c>
      <c r="H126" s="285">
        <v>0.2</v>
      </c>
      <c r="I126" s="285">
        <v>423.6</v>
      </c>
      <c r="J126" s="285">
        <v>326</v>
      </c>
      <c r="K126" s="285">
        <v>3</v>
      </c>
      <c r="L126" s="285">
        <v>323</v>
      </c>
      <c r="M126" s="285">
        <v>80.78</v>
      </c>
      <c r="N126" s="285">
        <v>16.82</v>
      </c>
    </row>
    <row r="127" spans="1:14" ht="15.95" customHeight="1">
      <c r="A127" s="510" t="s">
        <v>291</v>
      </c>
      <c r="B127" s="285" t="s">
        <v>453</v>
      </c>
      <c r="C127" s="285">
        <v>44</v>
      </c>
      <c r="D127" s="285">
        <v>19252</v>
      </c>
      <c r="E127" s="285"/>
      <c r="F127" s="285"/>
      <c r="G127" s="285"/>
      <c r="H127" s="285"/>
      <c r="I127" s="285">
        <v>3876.8</v>
      </c>
      <c r="J127" s="285">
        <v>2555.4</v>
      </c>
      <c r="K127" s="285">
        <v>26.4</v>
      </c>
      <c r="L127" s="285">
        <v>2529</v>
      </c>
      <c r="M127" s="285">
        <v>594.76</v>
      </c>
      <c r="N127" s="285">
        <v>726.64</v>
      </c>
    </row>
    <row r="128" spans="1:14" ht="25.5" customHeight="1">
      <c r="A128" s="510"/>
      <c r="B128" s="285" t="s">
        <v>443</v>
      </c>
      <c r="C128" s="285">
        <v>19</v>
      </c>
      <c r="D128" s="285">
        <v>7471</v>
      </c>
      <c r="E128" s="285"/>
      <c r="F128" s="285"/>
      <c r="G128" s="285"/>
      <c r="H128" s="285"/>
      <c r="I128" s="285">
        <v>1505.6</v>
      </c>
      <c r="J128" s="285">
        <v>871.4</v>
      </c>
      <c r="K128" s="285">
        <v>11.4</v>
      </c>
      <c r="L128" s="285">
        <v>860</v>
      </c>
      <c r="M128" s="285">
        <v>36.520000000000103</v>
      </c>
      <c r="N128" s="285">
        <v>597.67999999999995</v>
      </c>
    </row>
    <row r="129" spans="1:14">
      <c r="A129" s="510"/>
      <c r="B129" s="285" t="s">
        <v>293</v>
      </c>
      <c r="C129" s="285">
        <v>19</v>
      </c>
      <c r="D129" s="285">
        <v>7471</v>
      </c>
      <c r="E129" s="285">
        <v>0.6</v>
      </c>
      <c r="F129" s="285">
        <v>0.4</v>
      </c>
      <c r="G129" s="285">
        <v>0</v>
      </c>
      <c r="H129" s="285">
        <v>1</v>
      </c>
      <c r="I129" s="285">
        <v>1505.6</v>
      </c>
      <c r="J129" s="285">
        <v>871.4</v>
      </c>
      <c r="K129" s="285">
        <v>11.4</v>
      </c>
      <c r="L129" s="285">
        <v>860</v>
      </c>
      <c r="M129" s="285">
        <v>36.520000000000103</v>
      </c>
      <c r="N129" s="285">
        <v>597.67999999999995</v>
      </c>
    </row>
    <row r="130" spans="1:14">
      <c r="A130" s="510"/>
      <c r="B130" s="285" t="s">
        <v>296</v>
      </c>
      <c r="C130" s="285">
        <v>7</v>
      </c>
      <c r="D130" s="285">
        <v>3634</v>
      </c>
      <c r="E130" s="285">
        <v>0.6</v>
      </c>
      <c r="F130" s="285">
        <v>0.4</v>
      </c>
      <c r="G130" s="285">
        <v>0.8</v>
      </c>
      <c r="H130" s="285">
        <v>0.2</v>
      </c>
      <c r="I130" s="285">
        <v>731</v>
      </c>
      <c r="J130" s="285">
        <v>422.2</v>
      </c>
      <c r="K130" s="285">
        <v>4.2</v>
      </c>
      <c r="L130" s="285">
        <v>418</v>
      </c>
      <c r="M130" s="285">
        <v>250.66</v>
      </c>
      <c r="N130" s="285">
        <v>58.14</v>
      </c>
    </row>
    <row r="131" spans="1:14">
      <c r="A131" s="510"/>
      <c r="B131" s="285" t="s">
        <v>297</v>
      </c>
      <c r="C131" s="285">
        <v>4</v>
      </c>
      <c r="D131" s="285">
        <v>1409</v>
      </c>
      <c r="E131" s="285">
        <v>0.8</v>
      </c>
      <c r="F131" s="285">
        <v>0.2</v>
      </c>
      <c r="G131" s="285">
        <v>0.7</v>
      </c>
      <c r="H131" s="285">
        <v>0.3</v>
      </c>
      <c r="I131" s="285">
        <v>284.2</v>
      </c>
      <c r="J131" s="285">
        <v>218.4</v>
      </c>
      <c r="K131" s="285">
        <v>2.4</v>
      </c>
      <c r="L131" s="285">
        <v>216</v>
      </c>
      <c r="M131" s="285">
        <v>48.89</v>
      </c>
      <c r="N131" s="285">
        <v>16.91</v>
      </c>
    </row>
    <row r="132" spans="1:14">
      <c r="A132" s="510"/>
      <c r="B132" s="285" t="s">
        <v>298</v>
      </c>
      <c r="C132" s="285">
        <v>4</v>
      </c>
      <c r="D132" s="285">
        <v>792</v>
      </c>
      <c r="E132" s="285">
        <v>0.8</v>
      </c>
      <c r="F132" s="285">
        <v>0.2</v>
      </c>
      <c r="G132" s="285">
        <v>0.8</v>
      </c>
      <c r="H132" s="285">
        <v>0.2</v>
      </c>
      <c r="I132" s="285">
        <v>160.80000000000001</v>
      </c>
      <c r="J132" s="285">
        <v>124.4</v>
      </c>
      <c r="K132" s="285">
        <v>2.4</v>
      </c>
      <c r="L132" s="285">
        <v>122</v>
      </c>
      <c r="M132" s="285">
        <v>30.06</v>
      </c>
      <c r="N132" s="285">
        <v>6.3400000000000096</v>
      </c>
    </row>
    <row r="133" spans="1:14">
      <c r="A133" s="510"/>
      <c r="B133" s="285" t="s">
        <v>299</v>
      </c>
      <c r="C133" s="285">
        <v>10</v>
      </c>
      <c r="D133" s="285">
        <v>5946</v>
      </c>
      <c r="E133" s="285">
        <v>0.8</v>
      </c>
      <c r="F133" s="285">
        <v>0.2</v>
      </c>
      <c r="G133" s="285">
        <v>0.8</v>
      </c>
      <c r="H133" s="285">
        <v>0.2</v>
      </c>
      <c r="I133" s="285">
        <v>1195.2</v>
      </c>
      <c r="J133" s="285">
        <v>919</v>
      </c>
      <c r="K133" s="285">
        <v>6</v>
      </c>
      <c r="L133" s="285">
        <v>913</v>
      </c>
      <c r="M133" s="285">
        <v>228.63</v>
      </c>
      <c r="N133" s="285">
        <v>47.57</v>
      </c>
    </row>
    <row r="134" spans="1:14" ht="14.45" customHeight="1">
      <c r="A134" s="510" t="s">
        <v>300</v>
      </c>
      <c r="B134" s="285" t="s">
        <v>454</v>
      </c>
      <c r="C134" s="285">
        <v>59</v>
      </c>
      <c r="D134" s="285">
        <v>31228</v>
      </c>
      <c r="E134" s="285"/>
      <c r="F134" s="285"/>
      <c r="G134" s="285"/>
      <c r="H134" s="285"/>
      <c r="I134" s="285">
        <v>6281</v>
      </c>
      <c r="J134" s="285">
        <v>4191.3999999999996</v>
      </c>
      <c r="K134" s="285">
        <v>35.4</v>
      </c>
      <c r="L134" s="285">
        <v>4156</v>
      </c>
      <c r="M134" s="285">
        <v>1210.96</v>
      </c>
      <c r="N134" s="285">
        <v>878.64</v>
      </c>
    </row>
    <row r="135" spans="1:14" ht="23.45" customHeight="1">
      <c r="A135" s="510"/>
      <c r="B135" s="285" t="s">
        <v>443</v>
      </c>
      <c r="C135" s="285">
        <v>19</v>
      </c>
      <c r="D135" s="285">
        <v>8593</v>
      </c>
      <c r="E135" s="285"/>
      <c r="F135" s="285"/>
      <c r="G135" s="285"/>
      <c r="H135" s="285"/>
      <c r="I135" s="285">
        <v>1730</v>
      </c>
      <c r="J135" s="285">
        <v>1000.4</v>
      </c>
      <c r="K135" s="285">
        <v>11.4</v>
      </c>
      <c r="L135" s="285">
        <v>989</v>
      </c>
      <c r="M135" s="285">
        <v>96.350000000000094</v>
      </c>
      <c r="N135" s="285">
        <v>633.25</v>
      </c>
    </row>
    <row r="136" spans="1:14">
      <c r="A136" s="510"/>
      <c r="B136" s="285" t="s">
        <v>302</v>
      </c>
      <c r="C136" s="285">
        <v>19</v>
      </c>
      <c r="D136" s="285">
        <v>7464</v>
      </c>
      <c r="E136" s="285">
        <v>0.6</v>
      </c>
      <c r="F136" s="285">
        <v>0.4</v>
      </c>
      <c r="G136" s="285">
        <v>0</v>
      </c>
      <c r="H136" s="285">
        <v>1</v>
      </c>
      <c r="I136" s="285">
        <v>1504.2</v>
      </c>
      <c r="J136" s="285">
        <v>870.4</v>
      </c>
      <c r="K136" s="285">
        <v>11.4</v>
      </c>
      <c r="L136" s="285">
        <v>859</v>
      </c>
      <c r="M136" s="285">
        <v>36.680000000000099</v>
      </c>
      <c r="N136" s="285">
        <v>597.12</v>
      </c>
    </row>
    <row r="137" spans="1:14">
      <c r="A137" s="510"/>
      <c r="B137" s="285" t="s">
        <v>303</v>
      </c>
      <c r="C137" s="285"/>
      <c r="D137" s="285">
        <v>1129</v>
      </c>
      <c r="E137" s="285">
        <v>0.6</v>
      </c>
      <c r="F137" s="285">
        <v>0.4</v>
      </c>
      <c r="G137" s="285">
        <v>0.6</v>
      </c>
      <c r="H137" s="285">
        <v>0.4</v>
      </c>
      <c r="I137" s="285">
        <v>225.8</v>
      </c>
      <c r="J137" s="285">
        <v>130</v>
      </c>
      <c r="K137" s="285">
        <v>0</v>
      </c>
      <c r="L137" s="285">
        <v>130</v>
      </c>
      <c r="M137" s="285">
        <v>59.67</v>
      </c>
      <c r="N137" s="285">
        <v>36.130000000000003</v>
      </c>
    </row>
    <row r="138" spans="1:14">
      <c r="A138" s="510"/>
      <c r="B138" s="285" t="s">
        <v>304</v>
      </c>
      <c r="C138" s="285">
        <v>4</v>
      </c>
      <c r="D138" s="285">
        <v>2689</v>
      </c>
      <c r="E138" s="285">
        <v>0.8</v>
      </c>
      <c r="F138" s="285">
        <v>0.2</v>
      </c>
      <c r="G138" s="285">
        <v>0.8</v>
      </c>
      <c r="H138" s="285">
        <v>0.2</v>
      </c>
      <c r="I138" s="285">
        <v>540.20000000000005</v>
      </c>
      <c r="J138" s="285">
        <v>415.4</v>
      </c>
      <c r="K138" s="285">
        <v>2.4</v>
      </c>
      <c r="L138" s="285">
        <v>413</v>
      </c>
      <c r="M138" s="285">
        <v>103.29</v>
      </c>
      <c r="N138" s="285">
        <v>21.509999999999899</v>
      </c>
    </row>
    <row r="139" spans="1:14">
      <c r="A139" s="510"/>
      <c r="B139" s="285" t="s">
        <v>305</v>
      </c>
      <c r="C139" s="285">
        <v>2</v>
      </c>
      <c r="D139" s="285">
        <v>1695</v>
      </c>
      <c r="E139" s="285">
        <v>0.6</v>
      </c>
      <c r="F139" s="285">
        <v>0.4</v>
      </c>
      <c r="G139" s="285">
        <v>0.8</v>
      </c>
      <c r="H139" s="285">
        <v>0.2</v>
      </c>
      <c r="I139" s="285">
        <v>340.2</v>
      </c>
      <c r="J139" s="285">
        <v>196.2</v>
      </c>
      <c r="K139" s="285">
        <v>1.2</v>
      </c>
      <c r="L139" s="285">
        <v>195</v>
      </c>
      <c r="M139" s="285">
        <v>116.88</v>
      </c>
      <c r="N139" s="285">
        <v>27.12</v>
      </c>
    </row>
    <row r="140" spans="1:14">
      <c r="A140" s="510"/>
      <c r="B140" s="285" t="s">
        <v>306</v>
      </c>
      <c r="C140" s="285">
        <v>8</v>
      </c>
      <c r="D140" s="285">
        <v>4743</v>
      </c>
      <c r="E140" s="285">
        <v>0.6</v>
      </c>
      <c r="F140" s="285">
        <v>0.4</v>
      </c>
      <c r="G140" s="285">
        <v>0.8</v>
      </c>
      <c r="H140" s="285">
        <v>0.2</v>
      </c>
      <c r="I140" s="285">
        <v>953.4</v>
      </c>
      <c r="J140" s="285">
        <v>550.79999999999995</v>
      </c>
      <c r="K140" s="285">
        <v>4.8</v>
      </c>
      <c r="L140" s="285">
        <v>546</v>
      </c>
      <c r="M140" s="285">
        <v>326.70999999999998</v>
      </c>
      <c r="N140" s="285">
        <v>75.89</v>
      </c>
    </row>
    <row r="141" spans="1:14">
      <c r="A141" s="510"/>
      <c r="B141" s="285" t="s">
        <v>307</v>
      </c>
      <c r="C141" s="285">
        <v>2</v>
      </c>
      <c r="D141" s="285">
        <v>1678</v>
      </c>
      <c r="E141" s="285">
        <v>0.8</v>
      </c>
      <c r="F141" s="285">
        <v>0.2</v>
      </c>
      <c r="G141" s="285">
        <v>0.8</v>
      </c>
      <c r="H141" s="285">
        <v>0.2</v>
      </c>
      <c r="I141" s="285">
        <v>336.8</v>
      </c>
      <c r="J141" s="285">
        <v>259.2</v>
      </c>
      <c r="K141" s="285">
        <v>1.2</v>
      </c>
      <c r="L141" s="285">
        <v>258</v>
      </c>
      <c r="M141" s="285">
        <v>64.180000000000007</v>
      </c>
      <c r="N141" s="285">
        <v>13.42</v>
      </c>
    </row>
    <row r="142" spans="1:14">
      <c r="A142" s="510"/>
      <c r="B142" s="285" t="s">
        <v>308</v>
      </c>
      <c r="C142" s="285">
        <v>2</v>
      </c>
      <c r="D142" s="285">
        <v>1025</v>
      </c>
      <c r="E142" s="285">
        <v>0.8</v>
      </c>
      <c r="F142" s="285">
        <v>0.2</v>
      </c>
      <c r="G142" s="285">
        <v>0.8</v>
      </c>
      <c r="H142" s="285">
        <v>0.2</v>
      </c>
      <c r="I142" s="285">
        <v>206.2</v>
      </c>
      <c r="J142" s="285">
        <v>158.19999999999999</v>
      </c>
      <c r="K142" s="285">
        <v>1.2</v>
      </c>
      <c r="L142" s="285">
        <v>157</v>
      </c>
      <c r="M142" s="285">
        <v>39.799999999999997</v>
      </c>
      <c r="N142" s="285">
        <v>8.1999999999999993</v>
      </c>
    </row>
    <row r="143" spans="1:14">
      <c r="A143" s="510"/>
      <c r="B143" s="285" t="s">
        <v>309</v>
      </c>
      <c r="C143" s="285">
        <v>8</v>
      </c>
      <c r="D143" s="285">
        <v>3587</v>
      </c>
      <c r="E143" s="285">
        <v>0.8</v>
      </c>
      <c r="F143" s="285">
        <v>0.2</v>
      </c>
      <c r="G143" s="285">
        <v>0.8</v>
      </c>
      <c r="H143" s="285">
        <v>0.2</v>
      </c>
      <c r="I143" s="285">
        <v>722.2</v>
      </c>
      <c r="J143" s="285">
        <v>555.79999999999995</v>
      </c>
      <c r="K143" s="285">
        <v>4.8</v>
      </c>
      <c r="L143" s="285">
        <v>551</v>
      </c>
      <c r="M143" s="285">
        <v>137.69999999999999</v>
      </c>
      <c r="N143" s="285">
        <v>28.7</v>
      </c>
    </row>
    <row r="144" spans="1:14">
      <c r="A144" s="510"/>
      <c r="B144" s="285" t="s">
        <v>310</v>
      </c>
      <c r="C144" s="285">
        <v>1</v>
      </c>
      <c r="D144" s="285">
        <v>807</v>
      </c>
      <c r="E144" s="285">
        <v>0.6</v>
      </c>
      <c r="F144" s="285">
        <v>0.4</v>
      </c>
      <c r="G144" s="285">
        <v>0.8</v>
      </c>
      <c r="H144" s="285">
        <v>0.2</v>
      </c>
      <c r="I144" s="285">
        <v>162</v>
      </c>
      <c r="J144" s="285">
        <v>93.6</v>
      </c>
      <c r="K144" s="285">
        <v>0.6</v>
      </c>
      <c r="L144" s="285">
        <v>93</v>
      </c>
      <c r="M144" s="285">
        <v>55.49</v>
      </c>
      <c r="N144" s="285">
        <v>12.91</v>
      </c>
    </row>
    <row r="145" spans="1:14">
      <c r="A145" s="510"/>
      <c r="B145" s="285" t="s">
        <v>311</v>
      </c>
      <c r="C145" s="285">
        <v>3</v>
      </c>
      <c r="D145" s="285">
        <v>725</v>
      </c>
      <c r="E145" s="285">
        <v>0.6</v>
      </c>
      <c r="F145" s="285">
        <v>0.4</v>
      </c>
      <c r="G145" s="285">
        <v>0.8</v>
      </c>
      <c r="H145" s="285">
        <v>0.2</v>
      </c>
      <c r="I145" s="285">
        <v>146.80000000000001</v>
      </c>
      <c r="J145" s="285">
        <v>84.8</v>
      </c>
      <c r="K145" s="285">
        <v>1.8</v>
      </c>
      <c r="L145" s="285">
        <v>83</v>
      </c>
      <c r="M145" s="285">
        <v>50.4</v>
      </c>
      <c r="N145" s="285">
        <v>11.6</v>
      </c>
    </row>
    <row r="146" spans="1:14">
      <c r="A146" s="510"/>
      <c r="B146" s="285" t="s">
        <v>312</v>
      </c>
      <c r="C146" s="285">
        <v>1</v>
      </c>
      <c r="D146" s="285">
        <v>70</v>
      </c>
      <c r="E146" s="285">
        <v>0.6</v>
      </c>
      <c r="F146" s="285">
        <v>0.4</v>
      </c>
      <c r="G146" s="285">
        <v>0.8</v>
      </c>
      <c r="H146" s="285">
        <v>0.2</v>
      </c>
      <c r="I146" s="285">
        <v>14.6</v>
      </c>
      <c r="J146" s="285">
        <v>8.6</v>
      </c>
      <c r="K146" s="285">
        <v>0.6</v>
      </c>
      <c r="L146" s="285">
        <v>8</v>
      </c>
      <c r="M146" s="285">
        <v>4.88</v>
      </c>
      <c r="N146" s="285">
        <v>1.1200000000000001</v>
      </c>
    </row>
    <row r="147" spans="1:14">
      <c r="A147" s="510"/>
      <c r="B147" s="285" t="s">
        <v>313</v>
      </c>
      <c r="C147" s="285">
        <v>3</v>
      </c>
      <c r="D147" s="285">
        <v>2148</v>
      </c>
      <c r="E147" s="285">
        <v>0.8</v>
      </c>
      <c r="F147" s="285">
        <v>0.2</v>
      </c>
      <c r="G147" s="285">
        <v>0.8</v>
      </c>
      <c r="H147" s="285">
        <v>0.2</v>
      </c>
      <c r="I147" s="285">
        <v>431.4</v>
      </c>
      <c r="J147" s="285">
        <v>331.8</v>
      </c>
      <c r="K147" s="285">
        <v>1.8</v>
      </c>
      <c r="L147" s="285">
        <v>330</v>
      </c>
      <c r="M147" s="285">
        <v>82.42</v>
      </c>
      <c r="N147" s="285">
        <v>17.18</v>
      </c>
    </row>
    <row r="148" spans="1:14">
      <c r="A148" s="510"/>
      <c r="B148" s="285" t="s">
        <v>314</v>
      </c>
      <c r="C148" s="285">
        <v>5</v>
      </c>
      <c r="D148" s="285">
        <v>2460</v>
      </c>
      <c r="E148" s="285">
        <v>0.8</v>
      </c>
      <c r="F148" s="285">
        <v>0.2</v>
      </c>
      <c r="G148" s="285">
        <v>0.8</v>
      </c>
      <c r="H148" s="285">
        <v>0.2</v>
      </c>
      <c r="I148" s="285">
        <v>495</v>
      </c>
      <c r="J148" s="285">
        <v>381</v>
      </c>
      <c r="K148" s="285">
        <v>3</v>
      </c>
      <c r="L148" s="285">
        <v>378</v>
      </c>
      <c r="M148" s="285">
        <v>94.32</v>
      </c>
      <c r="N148" s="285">
        <v>19.68</v>
      </c>
    </row>
    <row r="149" spans="1:14">
      <c r="A149" s="510"/>
      <c r="B149" s="285" t="s">
        <v>315</v>
      </c>
      <c r="C149" s="285">
        <v>1</v>
      </c>
      <c r="D149" s="285">
        <v>1008</v>
      </c>
      <c r="E149" s="285">
        <v>0.8</v>
      </c>
      <c r="F149" s="285">
        <v>0.2</v>
      </c>
      <c r="G149" s="285">
        <v>0.8</v>
      </c>
      <c r="H149" s="285">
        <v>0.2</v>
      </c>
      <c r="I149" s="285">
        <v>202.2</v>
      </c>
      <c r="J149" s="285">
        <v>155.6</v>
      </c>
      <c r="K149" s="285">
        <v>0.6</v>
      </c>
      <c r="L149" s="285">
        <v>155</v>
      </c>
      <c r="M149" s="285">
        <v>38.54</v>
      </c>
      <c r="N149" s="285">
        <v>8.06</v>
      </c>
    </row>
    <row r="150" spans="1:14" ht="26.45" customHeight="1">
      <c r="A150" s="510" t="s">
        <v>316</v>
      </c>
      <c r="B150" s="285" t="s">
        <v>455</v>
      </c>
      <c r="C150" s="285">
        <v>33</v>
      </c>
      <c r="D150" s="285">
        <v>15937</v>
      </c>
      <c r="E150" s="285"/>
      <c r="F150" s="285"/>
      <c r="G150" s="285"/>
      <c r="H150" s="285"/>
      <c r="I150" s="285">
        <v>3207.2</v>
      </c>
      <c r="J150" s="285">
        <v>2465.8000000000002</v>
      </c>
      <c r="K150" s="285">
        <v>19.8</v>
      </c>
      <c r="L150" s="285">
        <v>2446</v>
      </c>
      <c r="M150" s="285">
        <v>519.13</v>
      </c>
      <c r="N150" s="285">
        <v>222.27</v>
      </c>
    </row>
    <row r="151" spans="1:14">
      <c r="A151" s="510"/>
      <c r="B151" s="285" t="s">
        <v>318</v>
      </c>
      <c r="C151" s="285">
        <v>6</v>
      </c>
      <c r="D151" s="285">
        <v>2962</v>
      </c>
      <c r="E151" s="285">
        <v>0.8</v>
      </c>
      <c r="F151" s="285">
        <v>0.2</v>
      </c>
      <c r="G151" s="285">
        <v>0</v>
      </c>
      <c r="H151" s="285">
        <v>1</v>
      </c>
      <c r="I151" s="285">
        <v>596</v>
      </c>
      <c r="J151" s="285">
        <v>458.6</v>
      </c>
      <c r="K151" s="285">
        <v>3.6</v>
      </c>
      <c r="L151" s="285">
        <v>455</v>
      </c>
      <c r="M151" s="285">
        <v>18.920000000000002</v>
      </c>
      <c r="N151" s="285">
        <v>118.48</v>
      </c>
    </row>
    <row r="152" spans="1:14">
      <c r="A152" s="510"/>
      <c r="B152" s="285" t="s">
        <v>319</v>
      </c>
      <c r="C152" s="285">
        <v>5</v>
      </c>
      <c r="D152" s="285">
        <v>1558</v>
      </c>
      <c r="E152" s="285">
        <v>0.8</v>
      </c>
      <c r="F152" s="285">
        <v>0.2</v>
      </c>
      <c r="G152" s="285">
        <v>0.8</v>
      </c>
      <c r="H152" s="285">
        <v>0.2</v>
      </c>
      <c r="I152" s="285">
        <v>314.60000000000002</v>
      </c>
      <c r="J152" s="285">
        <v>242</v>
      </c>
      <c r="K152" s="285">
        <v>3</v>
      </c>
      <c r="L152" s="285">
        <v>239</v>
      </c>
      <c r="M152" s="285">
        <v>60.14</v>
      </c>
      <c r="N152" s="285">
        <v>12.46</v>
      </c>
    </row>
    <row r="153" spans="1:14">
      <c r="A153" s="510"/>
      <c r="B153" s="285" t="s">
        <v>320</v>
      </c>
      <c r="C153" s="285">
        <v>3</v>
      </c>
      <c r="D153" s="285">
        <v>1778</v>
      </c>
      <c r="E153" s="285">
        <v>0.8</v>
      </c>
      <c r="F153" s="285">
        <v>0.2</v>
      </c>
      <c r="G153" s="285">
        <v>0.8</v>
      </c>
      <c r="H153" s="285">
        <v>0.2</v>
      </c>
      <c r="I153" s="285">
        <v>357.4</v>
      </c>
      <c r="J153" s="285">
        <v>274.8</v>
      </c>
      <c r="K153" s="285">
        <v>1.8</v>
      </c>
      <c r="L153" s="285">
        <v>273</v>
      </c>
      <c r="M153" s="285">
        <v>68.38</v>
      </c>
      <c r="N153" s="285">
        <v>14.22</v>
      </c>
    </row>
    <row r="154" spans="1:14">
      <c r="A154" s="510"/>
      <c r="B154" s="285" t="s">
        <v>321</v>
      </c>
      <c r="C154" s="285">
        <v>3</v>
      </c>
      <c r="D154" s="285">
        <v>1686</v>
      </c>
      <c r="E154" s="285">
        <v>0.8</v>
      </c>
      <c r="F154" s="285">
        <v>0.2</v>
      </c>
      <c r="G154" s="285">
        <v>0.8</v>
      </c>
      <c r="H154" s="285">
        <v>0.2</v>
      </c>
      <c r="I154" s="285">
        <v>339</v>
      </c>
      <c r="J154" s="285">
        <v>260.8</v>
      </c>
      <c r="K154" s="285">
        <v>1.8</v>
      </c>
      <c r="L154" s="285">
        <v>259</v>
      </c>
      <c r="M154" s="285">
        <v>64.709999999999994</v>
      </c>
      <c r="N154" s="285">
        <v>13.49</v>
      </c>
    </row>
    <row r="155" spans="1:14">
      <c r="A155" s="510"/>
      <c r="B155" s="285" t="s">
        <v>322</v>
      </c>
      <c r="C155" s="285">
        <v>2</v>
      </c>
      <c r="D155" s="285">
        <v>1338</v>
      </c>
      <c r="E155" s="285">
        <v>0.8</v>
      </c>
      <c r="F155" s="285">
        <v>0.2</v>
      </c>
      <c r="G155" s="285">
        <v>0.8</v>
      </c>
      <c r="H155" s="285">
        <v>0.2</v>
      </c>
      <c r="I155" s="285">
        <v>268.8</v>
      </c>
      <c r="J155" s="285">
        <v>206.2</v>
      </c>
      <c r="K155" s="285">
        <v>1.2</v>
      </c>
      <c r="L155" s="285">
        <v>205</v>
      </c>
      <c r="M155" s="285">
        <v>51.9</v>
      </c>
      <c r="N155" s="285">
        <v>10.7</v>
      </c>
    </row>
    <row r="156" spans="1:14">
      <c r="A156" s="510"/>
      <c r="B156" s="285" t="s">
        <v>323</v>
      </c>
      <c r="C156" s="285">
        <v>3</v>
      </c>
      <c r="D156" s="285">
        <v>1214</v>
      </c>
      <c r="E156" s="285">
        <v>0.8</v>
      </c>
      <c r="F156" s="285">
        <v>0.2</v>
      </c>
      <c r="G156" s="285">
        <v>0.8</v>
      </c>
      <c r="H156" s="285">
        <v>0.2</v>
      </c>
      <c r="I156" s="285">
        <v>244.6</v>
      </c>
      <c r="J156" s="285">
        <v>187.8</v>
      </c>
      <c r="K156" s="285">
        <v>1.8</v>
      </c>
      <c r="L156" s="285">
        <v>186</v>
      </c>
      <c r="M156" s="285">
        <v>47.09</v>
      </c>
      <c r="N156" s="285">
        <v>9.7100000000000009</v>
      </c>
    </row>
    <row r="157" spans="1:14">
      <c r="A157" s="510"/>
      <c r="B157" s="285" t="s">
        <v>325</v>
      </c>
      <c r="C157" s="285">
        <v>4</v>
      </c>
      <c r="D157" s="285">
        <v>2320</v>
      </c>
      <c r="E157" s="285">
        <v>0.8</v>
      </c>
      <c r="F157" s="285">
        <v>0.2</v>
      </c>
      <c r="G157" s="285">
        <v>0.8</v>
      </c>
      <c r="H157" s="285">
        <v>0.2</v>
      </c>
      <c r="I157" s="285">
        <v>466.4</v>
      </c>
      <c r="J157" s="285">
        <v>358.4</v>
      </c>
      <c r="K157" s="285">
        <v>2.4</v>
      </c>
      <c r="L157" s="285">
        <v>356</v>
      </c>
      <c r="M157" s="285">
        <v>89.44</v>
      </c>
      <c r="N157" s="285">
        <v>18.559999999999999</v>
      </c>
    </row>
    <row r="158" spans="1:14">
      <c r="A158" s="510"/>
      <c r="B158" s="285" t="s">
        <v>324</v>
      </c>
      <c r="C158" s="285">
        <v>1</v>
      </c>
      <c r="D158" s="285">
        <v>275</v>
      </c>
      <c r="E158" s="285">
        <v>0.8</v>
      </c>
      <c r="F158" s="285">
        <v>0.2</v>
      </c>
      <c r="G158" s="285">
        <v>0.8</v>
      </c>
      <c r="H158" s="285">
        <v>0.2</v>
      </c>
      <c r="I158" s="285">
        <v>55.6</v>
      </c>
      <c r="J158" s="285">
        <v>42.6</v>
      </c>
      <c r="K158" s="285">
        <v>0.6</v>
      </c>
      <c r="L158" s="285">
        <v>42</v>
      </c>
      <c r="M158" s="285">
        <v>10.8</v>
      </c>
      <c r="N158" s="285">
        <v>2.2000000000000002</v>
      </c>
    </row>
    <row r="159" spans="1:14">
      <c r="A159" s="510"/>
      <c r="B159" s="285" t="s">
        <v>326</v>
      </c>
      <c r="C159" s="285">
        <v>6</v>
      </c>
      <c r="D159" s="285">
        <v>2806</v>
      </c>
      <c r="E159" s="285">
        <v>0.8</v>
      </c>
      <c r="F159" s="285">
        <v>0.2</v>
      </c>
      <c r="G159" s="285">
        <v>0.8</v>
      </c>
      <c r="H159" s="285">
        <v>0.2</v>
      </c>
      <c r="I159" s="285">
        <v>564.79999999999995</v>
      </c>
      <c r="J159" s="285">
        <v>434.6</v>
      </c>
      <c r="K159" s="285">
        <v>3.6</v>
      </c>
      <c r="L159" s="285">
        <v>431</v>
      </c>
      <c r="M159" s="285">
        <v>107.75</v>
      </c>
      <c r="N159" s="285">
        <v>22.450000000000099</v>
      </c>
    </row>
    <row r="161" spans="2:14" hidden="1">
      <c r="B161" s="283">
        <v>1</v>
      </c>
      <c r="C161" s="283">
        <v>2</v>
      </c>
      <c r="D161" s="283">
        <v>3</v>
      </c>
      <c r="E161" s="283">
        <v>4</v>
      </c>
      <c r="F161" s="283">
        <v>5</v>
      </c>
      <c r="G161" s="283">
        <v>6</v>
      </c>
      <c r="H161" s="283">
        <v>7</v>
      </c>
      <c r="I161" s="283">
        <v>15</v>
      </c>
      <c r="J161" s="283">
        <v>16</v>
      </c>
      <c r="K161" s="283">
        <v>17</v>
      </c>
      <c r="L161" s="283">
        <v>18</v>
      </c>
      <c r="M161" s="283">
        <v>19</v>
      </c>
      <c r="N161" s="283">
        <v>20</v>
      </c>
    </row>
    <row r="162" spans="2:14" hidden="1"/>
    <row r="163" spans="2:14" hidden="1">
      <c r="K163" s="283" t="e">
        <f>#REF!/#REF!</f>
        <v>#REF!</v>
      </c>
      <c r="L163" s="283" t="e">
        <f>#REF!/#REF!</f>
        <v>#REF!</v>
      </c>
    </row>
  </sheetData>
  <mergeCells count="29">
    <mergeCell ref="M5:M6"/>
    <mergeCell ref="N5:N6"/>
    <mergeCell ref="A4:B6"/>
    <mergeCell ref="A113:A126"/>
    <mergeCell ref="A127:A133"/>
    <mergeCell ref="E5:F5"/>
    <mergeCell ref="G5:H5"/>
    <mergeCell ref="J5:L5"/>
    <mergeCell ref="D5:D6"/>
    <mergeCell ref="I5:I6"/>
    <mergeCell ref="A134:A149"/>
    <mergeCell ref="A150:A159"/>
    <mergeCell ref="C5:C6"/>
    <mergeCell ref="A61:A71"/>
    <mergeCell ref="A72:A82"/>
    <mergeCell ref="A83:A89"/>
    <mergeCell ref="A90:A98"/>
    <mergeCell ref="A99:A112"/>
    <mergeCell ref="A8:A17"/>
    <mergeCell ref="A18:A25"/>
    <mergeCell ref="A26:A33"/>
    <mergeCell ref="A34:A48"/>
    <mergeCell ref="A49:A60"/>
    <mergeCell ref="A1:B1"/>
    <mergeCell ref="A2:N2"/>
    <mergeCell ref="L3:M3"/>
    <mergeCell ref="C4:D4"/>
    <mergeCell ref="E4:H4"/>
    <mergeCell ref="I4:N4"/>
  </mergeCells>
  <phoneticPr fontId="144" type="noConversion"/>
  <pageMargins left="0.70866141732283505" right="0.70866141732283505" top="0.74803149606299202" bottom="0.74803149606299202" header="0.31496062992126" footer="0.31496062992126"/>
  <pageSetup paperSize="9" scale="6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workbookViewId="0">
      <selection activeCell="S15" sqref="S15"/>
    </sheetView>
  </sheetViews>
  <sheetFormatPr defaultColWidth="9" defaultRowHeight="13.5"/>
  <cols>
    <col min="1" max="1" width="11.625" style="283" customWidth="1"/>
    <col min="2" max="2" width="21.5" style="283" customWidth="1"/>
    <col min="3" max="3" width="5.375" style="283" customWidth="1"/>
    <col min="4" max="4" width="7.625" style="283" customWidth="1"/>
    <col min="5" max="8" width="4.5" style="283" customWidth="1"/>
    <col min="9" max="9" width="10.25" style="283" customWidth="1"/>
    <col min="10" max="10" width="9.25" style="283" customWidth="1"/>
    <col min="11" max="12" width="7.625" style="283" customWidth="1"/>
    <col min="13" max="13" width="11.625" style="283" customWidth="1"/>
    <col min="14" max="14" width="10.625" style="283" customWidth="1"/>
    <col min="15" max="15" width="14.625" style="283" customWidth="1"/>
    <col min="16" max="16384" width="9" style="283"/>
  </cols>
  <sheetData>
    <row r="1" spans="1:15" ht="24" customHeight="1">
      <c r="A1" s="511" t="s">
        <v>456</v>
      </c>
      <c r="B1" s="512"/>
    </row>
    <row r="2" spans="1:15" ht="27" customHeight="1">
      <c r="A2" s="513" t="s">
        <v>1261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</row>
    <row r="3" spans="1:15" ht="27.75" customHeight="1">
      <c r="A3" s="283" t="s">
        <v>1</v>
      </c>
      <c r="K3" s="512" t="s">
        <v>3</v>
      </c>
      <c r="L3" s="512"/>
    </row>
    <row r="4" spans="1:15" ht="52.5" customHeight="1">
      <c r="A4" s="510" t="s">
        <v>411</v>
      </c>
      <c r="B4" s="510"/>
      <c r="C4" s="510" t="s">
        <v>457</v>
      </c>
      <c r="D4" s="510"/>
      <c r="E4" s="510" t="s">
        <v>436</v>
      </c>
      <c r="F4" s="510"/>
      <c r="G4" s="510"/>
      <c r="H4" s="510"/>
      <c r="I4" s="520" t="s">
        <v>437</v>
      </c>
      <c r="J4" s="510"/>
      <c r="K4" s="510"/>
      <c r="L4" s="510"/>
      <c r="M4" s="510"/>
      <c r="N4" s="510"/>
      <c r="O4" s="510" t="s">
        <v>458</v>
      </c>
    </row>
    <row r="5" spans="1:15" ht="42.75" customHeight="1">
      <c r="A5" s="510"/>
      <c r="B5" s="510"/>
      <c r="C5" s="510" t="s">
        <v>419</v>
      </c>
      <c r="D5" s="510" t="s">
        <v>17</v>
      </c>
      <c r="E5" s="510" t="s">
        <v>439</v>
      </c>
      <c r="F5" s="510"/>
      <c r="G5" s="510" t="s">
        <v>440</v>
      </c>
      <c r="H5" s="510"/>
      <c r="I5" s="510" t="s">
        <v>5</v>
      </c>
      <c r="J5" s="510" t="s">
        <v>337</v>
      </c>
      <c r="K5" s="510"/>
      <c r="L5" s="510"/>
      <c r="M5" s="510" t="s">
        <v>339</v>
      </c>
      <c r="N5" s="510" t="s">
        <v>425</v>
      </c>
      <c r="O5" s="510"/>
    </row>
    <row r="6" spans="1:15" ht="30" customHeight="1">
      <c r="A6" s="510"/>
      <c r="B6" s="510"/>
      <c r="C6" s="510"/>
      <c r="D6" s="510"/>
      <c r="E6" s="285" t="s">
        <v>337</v>
      </c>
      <c r="F6" s="285" t="s">
        <v>338</v>
      </c>
      <c r="G6" s="285" t="s">
        <v>339</v>
      </c>
      <c r="H6" s="285" t="s">
        <v>425</v>
      </c>
      <c r="I6" s="510"/>
      <c r="J6" s="285" t="s">
        <v>13</v>
      </c>
      <c r="K6" s="285" t="s">
        <v>419</v>
      </c>
      <c r="L6" s="285" t="s">
        <v>17</v>
      </c>
      <c r="M6" s="510"/>
      <c r="N6" s="510"/>
      <c r="O6" s="510"/>
    </row>
    <row r="7" spans="1:15" ht="12" customHeight="1">
      <c r="A7" s="285" t="s">
        <v>460</v>
      </c>
      <c r="B7" s="285" t="s">
        <v>460</v>
      </c>
      <c r="C7" s="285">
        <v>150</v>
      </c>
      <c r="D7" s="285">
        <v>32296</v>
      </c>
      <c r="E7" s="285"/>
      <c r="F7" s="285"/>
      <c r="G7" s="285"/>
      <c r="H7" s="285"/>
      <c r="I7" s="285">
        <v>6549.2</v>
      </c>
      <c r="J7" s="285">
        <v>3984.12</v>
      </c>
      <c r="K7" s="285">
        <v>90</v>
      </c>
      <c r="L7" s="285">
        <v>3894.12</v>
      </c>
      <c r="M7" s="285">
        <v>370.33</v>
      </c>
      <c r="N7" s="285">
        <v>2194.75</v>
      </c>
      <c r="O7" s="285"/>
    </row>
    <row r="8" spans="1:15" ht="12" customHeight="1">
      <c r="A8" s="510" t="s">
        <v>153</v>
      </c>
      <c r="B8" s="285" t="s">
        <v>461</v>
      </c>
      <c r="C8" s="285">
        <v>39</v>
      </c>
      <c r="D8" s="285">
        <v>10934</v>
      </c>
      <c r="E8" s="285"/>
      <c r="F8" s="285"/>
      <c r="G8" s="285"/>
      <c r="H8" s="285"/>
      <c r="I8" s="285">
        <v>2210.1999999999998</v>
      </c>
      <c r="J8" s="285">
        <v>1288.81</v>
      </c>
      <c r="K8" s="285">
        <v>23.4</v>
      </c>
      <c r="L8" s="285">
        <v>1265.4100000000001</v>
      </c>
      <c r="M8" s="285">
        <v>56.8</v>
      </c>
      <c r="N8" s="285">
        <v>864.59</v>
      </c>
      <c r="O8" s="285"/>
    </row>
    <row r="9" spans="1:15" ht="12" customHeight="1">
      <c r="A9" s="510"/>
      <c r="B9" s="285" t="s">
        <v>462</v>
      </c>
      <c r="C9" s="285">
        <v>36</v>
      </c>
      <c r="D9" s="285">
        <v>10723</v>
      </c>
      <c r="E9" s="285"/>
      <c r="F9" s="285"/>
      <c r="G9" s="285"/>
      <c r="H9" s="285"/>
      <c r="I9" s="285">
        <v>2166.1999999999998</v>
      </c>
      <c r="J9" s="285">
        <v>1262.5899999999999</v>
      </c>
      <c r="K9" s="285">
        <v>21.6</v>
      </c>
      <c r="L9" s="285">
        <v>1240.99</v>
      </c>
      <c r="M9" s="285">
        <v>45.77</v>
      </c>
      <c r="N9" s="285">
        <v>857.84</v>
      </c>
      <c r="O9" s="285"/>
    </row>
    <row r="10" spans="1:15" ht="12" customHeight="1">
      <c r="A10" s="510"/>
      <c r="B10" s="285" t="s">
        <v>463</v>
      </c>
      <c r="C10" s="285">
        <v>36</v>
      </c>
      <c r="D10" s="285">
        <v>10723</v>
      </c>
      <c r="E10" s="285">
        <v>0.6</v>
      </c>
      <c r="F10" s="285">
        <v>0.4</v>
      </c>
      <c r="G10" s="285">
        <v>0</v>
      </c>
      <c r="H10" s="285">
        <v>1</v>
      </c>
      <c r="I10" s="285">
        <v>2166.1999999999998</v>
      </c>
      <c r="J10" s="285">
        <v>1262.5899999999999</v>
      </c>
      <c r="K10" s="285">
        <v>21.6</v>
      </c>
      <c r="L10" s="285">
        <v>1240.99</v>
      </c>
      <c r="M10" s="285">
        <v>45.77</v>
      </c>
      <c r="N10" s="285">
        <v>857.84</v>
      </c>
      <c r="O10" s="285"/>
    </row>
    <row r="11" spans="1:15" ht="12" customHeight="1">
      <c r="A11" s="510"/>
      <c r="B11" s="285" t="s">
        <v>464</v>
      </c>
      <c r="C11" s="285">
        <v>3</v>
      </c>
      <c r="D11" s="285">
        <v>211</v>
      </c>
      <c r="E11" s="285">
        <v>0.6</v>
      </c>
      <c r="F11" s="285">
        <v>0.4</v>
      </c>
      <c r="G11" s="285">
        <v>0.6</v>
      </c>
      <c r="H11" s="285">
        <v>0.4</v>
      </c>
      <c r="I11" s="285">
        <v>44</v>
      </c>
      <c r="J11" s="285">
        <v>26.22</v>
      </c>
      <c r="K11" s="285">
        <v>1.8</v>
      </c>
      <c r="L11" s="285">
        <v>24.42</v>
      </c>
      <c r="M11" s="285">
        <v>11.03</v>
      </c>
      <c r="N11" s="285">
        <v>6.75</v>
      </c>
      <c r="O11" s="285"/>
    </row>
    <row r="12" spans="1:15" ht="12" customHeight="1">
      <c r="A12" s="510" t="s">
        <v>166</v>
      </c>
      <c r="B12" s="285" t="s">
        <v>465</v>
      </c>
      <c r="C12" s="285">
        <v>13</v>
      </c>
      <c r="D12" s="285">
        <v>1708</v>
      </c>
      <c r="E12" s="285"/>
      <c r="F12" s="285"/>
      <c r="G12" s="285"/>
      <c r="H12" s="285"/>
      <c r="I12" s="285">
        <v>349.4</v>
      </c>
      <c r="J12" s="285">
        <v>205.47</v>
      </c>
      <c r="K12" s="285">
        <v>7.8</v>
      </c>
      <c r="L12" s="285">
        <v>197.67</v>
      </c>
      <c r="M12" s="285">
        <v>7.2900000000000196</v>
      </c>
      <c r="N12" s="285">
        <v>136.63999999999999</v>
      </c>
      <c r="O12" s="285"/>
    </row>
    <row r="13" spans="1:15" ht="12" customHeight="1">
      <c r="A13" s="510"/>
      <c r="B13" s="285" t="s">
        <v>462</v>
      </c>
      <c r="C13" s="285">
        <v>13</v>
      </c>
      <c r="D13" s="285">
        <v>1708</v>
      </c>
      <c r="E13" s="285"/>
      <c r="F13" s="285"/>
      <c r="G13" s="285"/>
      <c r="H13" s="285"/>
      <c r="I13" s="285">
        <v>349.4</v>
      </c>
      <c r="J13" s="285">
        <v>205.47</v>
      </c>
      <c r="K13" s="285">
        <v>7.8</v>
      </c>
      <c r="L13" s="285">
        <v>197.67</v>
      </c>
      <c r="M13" s="285">
        <v>7.2900000000000196</v>
      </c>
      <c r="N13" s="285">
        <v>136.63999999999999</v>
      </c>
      <c r="O13" s="285"/>
    </row>
    <row r="14" spans="1:15" ht="12" customHeight="1">
      <c r="A14" s="510"/>
      <c r="B14" s="285" t="s">
        <v>466</v>
      </c>
      <c r="C14" s="285">
        <v>13</v>
      </c>
      <c r="D14" s="285">
        <v>1708</v>
      </c>
      <c r="E14" s="285">
        <v>0.6</v>
      </c>
      <c r="F14" s="285">
        <v>0.4</v>
      </c>
      <c r="G14" s="285">
        <v>0</v>
      </c>
      <c r="H14" s="285">
        <v>1</v>
      </c>
      <c r="I14" s="285">
        <v>349.4</v>
      </c>
      <c r="J14" s="285">
        <v>205.47</v>
      </c>
      <c r="K14" s="285">
        <v>7.8</v>
      </c>
      <c r="L14" s="285">
        <v>197.67</v>
      </c>
      <c r="M14" s="285">
        <v>7.2900000000000196</v>
      </c>
      <c r="N14" s="285">
        <v>136.63999999999999</v>
      </c>
      <c r="O14" s="285"/>
    </row>
    <row r="15" spans="1:15" ht="12" customHeight="1">
      <c r="A15" s="510"/>
      <c r="B15" s="285" t="s">
        <v>173</v>
      </c>
      <c r="C15" s="285"/>
      <c r="D15" s="285"/>
      <c r="E15" s="285">
        <v>0.6</v>
      </c>
      <c r="F15" s="285">
        <v>0.4</v>
      </c>
      <c r="G15" s="285">
        <v>0.65</v>
      </c>
      <c r="H15" s="285">
        <v>0.35</v>
      </c>
      <c r="I15" s="285">
        <v>0</v>
      </c>
      <c r="J15" s="285">
        <v>0</v>
      </c>
      <c r="K15" s="285">
        <v>0</v>
      </c>
      <c r="L15" s="285">
        <v>0</v>
      </c>
      <c r="M15" s="285">
        <v>0</v>
      </c>
      <c r="N15" s="285">
        <v>0</v>
      </c>
      <c r="O15" s="285"/>
    </row>
    <row r="16" spans="1:15" ht="12" customHeight="1">
      <c r="A16" s="510" t="s">
        <v>178</v>
      </c>
      <c r="B16" s="285" t="s">
        <v>467</v>
      </c>
      <c r="C16" s="285">
        <v>9</v>
      </c>
      <c r="D16" s="285">
        <v>1022</v>
      </c>
      <c r="E16" s="285"/>
      <c r="F16" s="285"/>
      <c r="G16" s="285"/>
      <c r="H16" s="285"/>
      <c r="I16" s="285">
        <v>209.8</v>
      </c>
      <c r="J16" s="285">
        <v>123.68</v>
      </c>
      <c r="K16" s="285">
        <v>5.4</v>
      </c>
      <c r="L16" s="285">
        <v>118.28</v>
      </c>
      <c r="M16" s="285">
        <v>4.3600000000000003</v>
      </c>
      <c r="N16" s="285">
        <v>81.760000000000005</v>
      </c>
      <c r="O16" s="285"/>
    </row>
    <row r="17" spans="1:15" ht="12" customHeight="1">
      <c r="A17" s="510"/>
      <c r="B17" s="285" t="s">
        <v>462</v>
      </c>
      <c r="C17" s="285">
        <v>9</v>
      </c>
      <c r="D17" s="285">
        <v>1022</v>
      </c>
      <c r="E17" s="285"/>
      <c r="F17" s="285"/>
      <c r="G17" s="285"/>
      <c r="H17" s="285"/>
      <c r="I17" s="285">
        <v>209.8</v>
      </c>
      <c r="J17" s="285">
        <v>123.68</v>
      </c>
      <c r="K17" s="285">
        <v>5.4</v>
      </c>
      <c r="L17" s="285">
        <v>118.28</v>
      </c>
      <c r="M17" s="285">
        <v>4.3600000000000003</v>
      </c>
      <c r="N17" s="285">
        <v>81.760000000000005</v>
      </c>
      <c r="O17" s="285"/>
    </row>
    <row r="18" spans="1:15" ht="12" customHeight="1">
      <c r="A18" s="510"/>
      <c r="B18" s="285" t="s">
        <v>468</v>
      </c>
      <c r="C18" s="285">
        <v>9</v>
      </c>
      <c r="D18" s="285">
        <v>1022</v>
      </c>
      <c r="E18" s="285">
        <v>0.6</v>
      </c>
      <c r="F18" s="285">
        <v>0.4</v>
      </c>
      <c r="G18" s="285">
        <v>0</v>
      </c>
      <c r="H18" s="285">
        <v>1</v>
      </c>
      <c r="I18" s="285">
        <v>209.8</v>
      </c>
      <c r="J18" s="285">
        <v>123.68</v>
      </c>
      <c r="K18" s="285">
        <v>5.4</v>
      </c>
      <c r="L18" s="285">
        <v>118.28</v>
      </c>
      <c r="M18" s="285">
        <v>4.3600000000000003</v>
      </c>
      <c r="N18" s="285">
        <v>81.760000000000005</v>
      </c>
      <c r="O18" s="285"/>
    </row>
    <row r="19" spans="1:15" ht="12" customHeight="1">
      <c r="A19" s="510" t="s">
        <v>186</v>
      </c>
      <c r="B19" s="285" t="s">
        <v>469</v>
      </c>
      <c r="C19" s="285">
        <v>22</v>
      </c>
      <c r="D19" s="285">
        <v>2300</v>
      </c>
      <c r="E19" s="285"/>
      <c r="F19" s="285"/>
      <c r="G19" s="285"/>
      <c r="H19" s="285"/>
      <c r="I19" s="285">
        <v>473.2</v>
      </c>
      <c r="J19" s="285">
        <v>279.39</v>
      </c>
      <c r="K19" s="285">
        <v>13.2</v>
      </c>
      <c r="L19" s="285">
        <v>266.19</v>
      </c>
      <c r="M19" s="285">
        <v>42.27</v>
      </c>
      <c r="N19" s="285">
        <v>151.54</v>
      </c>
      <c r="O19" s="285"/>
    </row>
    <row r="20" spans="1:15" ht="12" customHeight="1">
      <c r="A20" s="510"/>
      <c r="B20" s="285" t="s">
        <v>462</v>
      </c>
      <c r="C20" s="285">
        <v>16</v>
      </c>
      <c r="D20" s="285">
        <v>1759</v>
      </c>
      <c r="E20" s="285"/>
      <c r="F20" s="285"/>
      <c r="G20" s="285"/>
      <c r="H20" s="285"/>
      <c r="I20" s="285">
        <v>361.4</v>
      </c>
      <c r="J20" s="285">
        <v>213.17</v>
      </c>
      <c r="K20" s="285">
        <v>9.6</v>
      </c>
      <c r="L20" s="285">
        <v>203.57</v>
      </c>
      <c r="M20" s="285">
        <v>7.5100000000000504</v>
      </c>
      <c r="N20" s="285">
        <v>140.72</v>
      </c>
      <c r="O20" s="285"/>
    </row>
    <row r="21" spans="1:15" ht="12" customHeight="1">
      <c r="A21" s="510"/>
      <c r="B21" s="285" t="s">
        <v>470</v>
      </c>
      <c r="C21" s="285">
        <v>16</v>
      </c>
      <c r="D21" s="285">
        <v>1759</v>
      </c>
      <c r="E21" s="285">
        <v>0.6</v>
      </c>
      <c r="F21" s="285">
        <v>0.4</v>
      </c>
      <c r="G21" s="285">
        <v>0</v>
      </c>
      <c r="H21" s="285">
        <v>1</v>
      </c>
      <c r="I21" s="285">
        <v>361.4</v>
      </c>
      <c r="J21" s="285">
        <v>213.17</v>
      </c>
      <c r="K21" s="285">
        <v>9.6</v>
      </c>
      <c r="L21" s="285">
        <v>203.57</v>
      </c>
      <c r="M21" s="285">
        <v>7.5100000000000504</v>
      </c>
      <c r="N21" s="285">
        <v>140.72</v>
      </c>
      <c r="O21" s="285"/>
    </row>
    <row r="22" spans="1:15" ht="12" customHeight="1">
      <c r="A22" s="510"/>
      <c r="B22" s="285" t="s">
        <v>195</v>
      </c>
      <c r="C22" s="285">
        <v>3</v>
      </c>
      <c r="D22" s="285">
        <v>254</v>
      </c>
      <c r="E22" s="285">
        <v>0.6</v>
      </c>
      <c r="F22" s="285">
        <v>0.4</v>
      </c>
      <c r="G22" s="285">
        <v>0.75</v>
      </c>
      <c r="H22" s="285">
        <v>0.25</v>
      </c>
      <c r="I22" s="285">
        <v>52.6</v>
      </c>
      <c r="J22" s="285">
        <v>31.2</v>
      </c>
      <c r="K22" s="285">
        <v>1.8</v>
      </c>
      <c r="L22" s="285">
        <v>29.4</v>
      </c>
      <c r="M22" s="285">
        <v>16.32</v>
      </c>
      <c r="N22" s="285">
        <v>5.08</v>
      </c>
      <c r="O22" s="285"/>
    </row>
    <row r="23" spans="1:15" ht="12" customHeight="1">
      <c r="A23" s="510"/>
      <c r="B23" s="285" t="s">
        <v>194</v>
      </c>
      <c r="C23" s="285">
        <v>3</v>
      </c>
      <c r="D23" s="285">
        <v>287</v>
      </c>
      <c r="E23" s="285">
        <v>0.6</v>
      </c>
      <c r="F23" s="285">
        <v>0.4</v>
      </c>
      <c r="G23" s="285">
        <v>0.75</v>
      </c>
      <c r="H23" s="285">
        <v>0.25</v>
      </c>
      <c r="I23" s="285">
        <v>59.2</v>
      </c>
      <c r="J23" s="285">
        <v>35.020000000000003</v>
      </c>
      <c r="K23" s="285">
        <v>1.8</v>
      </c>
      <c r="L23" s="285">
        <v>33.22</v>
      </c>
      <c r="M23" s="285">
        <v>18.440000000000001</v>
      </c>
      <c r="N23" s="285">
        <v>5.74</v>
      </c>
      <c r="O23" s="285"/>
    </row>
    <row r="24" spans="1:15" ht="12" customHeight="1">
      <c r="A24" s="510" t="s">
        <v>201</v>
      </c>
      <c r="B24" s="285" t="s">
        <v>471</v>
      </c>
      <c r="C24" s="285">
        <v>12</v>
      </c>
      <c r="D24" s="285">
        <v>4811</v>
      </c>
      <c r="E24" s="285"/>
      <c r="F24" s="285"/>
      <c r="G24" s="285"/>
      <c r="H24" s="285"/>
      <c r="I24" s="285">
        <v>969.4</v>
      </c>
      <c r="J24" s="285">
        <v>563.98</v>
      </c>
      <c r="K24" s="285">
        <v>7.2</v>
      </c>
      <c r="L24" s="285">
        <v>556.78</v>
      </c>
      <c r="M24" s="285">
        <v>81.209999999999994</v>
      </c>
      <c r="N24" s="285">
        <v>324.20999999999998</v>
      </c>
      <c r="O24" s="285"/>
    </row>
    <row r="25" spans="1:15" ht="12" customHeight="1">
      <c r="A25" s="510"/>
      <c r="B25" s="285" t="s">
        <v>462</v>
      </c>
      <c r="C25" s="285">
        <v>10</v>
      </c>
      <c r="D25" s="285">
        <v>3863</v>
      </c>
      <c r="E25" s="285"/>
      <c r="F25" s="285"/>
      <c r="G25" s="285"/>
      <c r="H25" s="285"/>
      <c r="I25" s="285">
        <v>778.6</v>
      </c>
      <c r="J25" s="285">
        <v>453.07</v>
      </c>
      <c r="K25" s="285">
        <v>6</v>
      </c>
      <c r="L25" s="285">
        <v>447.07</v>
      </c>
      <c r="M25" s="285">
        <v>16.489999999999998</v>
      </c>
      <c r="N25" s="285">
        <v>309.04000000000002</v>
      </c>
      <c r="O25" s="285"/>
    </row>
    <row r="26" spans="1:15" ht="12" customHeight="1">
      <c r="A26" s="510"/>
      <c r="B26" s="285" t="s">
        <v>472</v>
      </c>
      <c r="C26" s="285">
        <v>10</v>
      </c>
      <c r="D26" s="285">
        <v>3863</v>
      </c>
      <c r="E26" s="285">
        <v>0.6</v>
      </c>
      <c r="F26" s="285">
        <v>0.4</v>
      </c>
      <c r="G26" s="285">
        <v>0</v>
      </c>
      <c r="H26" s="285">
        <v>1</v>
      </c>
      <c r="I26" s="285">
        <v>778.6</v>
      </c>
      <c r="J26" s="285">
        <v>453.07</v>
      </c>
      <c r="K26" s="285">
        <v>6</v>
      </c>
      <c r="L26" s="285">
        <v>447.07</v>
      </c>
      <c r="M26" s="285">
        <v>16.489999999999998</v>
      </c>
      <c r="N26" s="285">
        <v>309.04000000000002</v>
      </c>
      <c r="O26" s="285"/>
    </row>
    <row r="27" spans="1:15" ht="12" customHeight="1">
      <c r="A27" s="510"/>
      <c r="B27" s="285" t="s">
        <v>473</v>
      </c>
      <c r="C27" s="285">
        <v>2</v>
      </c>
      <c r="D27" s="285">
        <v>948</v>
      </c>
      <c r="E27" s="285">
        <v>0.6</v>
      </c>
      <c r="F27" s="285">
        <v>0.4</v>
      </c>
      <c r="G27" s="285">
        <v>0.8</v>
      </c>
      <c r="H27" s="285">
        <v>0.2</v>
      </c>
      <c r="I27" s="285">
        <v>190.8</v>
      </c>
      <c r="J27" s="285">
        <v>110.91</v>
      </c>
      <c r="K27" s="285">
        <v>1.2</v>
      </c>
      <c r="L27" s="285">
        <v>109.71</v>
      </c>
      <c r="M27" s="285">
        <v>64.72</v>
      </c>
      <c r="N27" s="285">
        <v>15.17</v>
      </c>
      <c r="O27" s="285"/>
    </row>
    <row r="28" spans="1:15" ht="12" customHeight="1">
      <c r="A28" s="510" t="s">
        <v>216</v>
      </c>
      <c r="B28" s="285" t="s">
        <v>474</v>
      </c>
      <c r="C28" s="285">
        <v>4</v>
      </c>
      <c r="D28" s="285">
        <v>400</v>
      </c>
      <c r="E28" s="285"/>
      <c r="F28" s="285"/>
      <c r="G28" s="285"/>
      <c r="H28" s="285"/>
      <c r="I28" s="285">
        <v>82.4</v>
      </c>
      <c r="J28" s="285">
        <v>48.69</v>
      </c>
      <c r="K28" s="285">
        <v>2.4</v>
      </c>
      <c r="L28" s="285">
        <v>46.29</v>
      </c>
      <c r="M28" s="285">
        <v>1.71000000000001</v>
      </c>
      <c r="N28" s="285">
        <v>32</v>
      </c>
      <c r="O28" s="285"/>
    </row>
    <row r="29" spans="1:15" ht="12" customHeight="1">
      <c r="A29" s="510"/>
      <c r="B29" s="285" t="s">
        <v>462</v>
      </c>
      <c r="C29" s="285">
        <v>4</v>
      </c>
      <c r="D29" s="285">
        <v>400</v>
      </c>
      <c r="E29" s="285"/>
      <c r="F29" s="285"/>
      <c r="G29" s="285"/>
      <c r="H29" s="285"/>
      <c r="I29" s="285">
        <v>82.4</v>
      </c>
      <c r="J29" s="285">
        <v>48.69</v>
      </c>
      <c r="K29" s="285">
        <v>2.4</v>
      </c>
      <c r="L29" s="285">
        <v>46.29</v>
      </c>
      <c r="M29" s="285">
        <v>1.71000000000001</v>
      </c>
      <c r="N29" s="285">
        <v>32</v>
      </c>
      <c r="O29" s="285"/>
    </row>
    <row r="30" spans="1:15" ht="34.5" customHeight="1">
      <c r="A30" s="510"/>
      <c r="B30" s="285" t="s">
        <v>475</v>
      </c>
      <c r="C30" s="285">
        <v>4</v>
      </c>
      <c r="D30" s="285">
        <v>400</v>
      </c>
      <c r="E30" s="285">
        <v>0.6</v>
      </c>
      <c r="F30" s="285">
        <v>0.4</v>
      </c>
      <c r="G30" s="285">
        <v>0</v>
      </c>
      <c r="H30" s="285">
        <v>1</v>
      </c>
      <c r="I30" s="285">
        <v>82.4</v>
      </c>
      <c r="J30" s="285">
        <v>48.69</v>
      </c>
      <c r="K30" s="285">
        <v>2.4</v>
      </c>
      <c r="L30" s="285">
        <v>46.29</v>
      </c>
      <c r="M30" s="285">
        <v>1.71000000000001</v>
      </c>
      <c r="N30" s="285">
        <v>32</v>
      </c>
      <c r="O30" s="285" t="s">
        <v>476</v>
      </c>
    </row>
    <row r="31" spans="1:15" ht="12" customHeight="1">
      <c r="A31" s="510" t="s">
        <v>229</v>
      </c>
      <c r="B31" s="285" t="s">
        <v>477</v>
      </c>
      <c r="C31" s="285">
        <v>9</v>
      </c>
      <c r="D31" s="285">
        <v>931</v>
      </c>
      <c r="E31" s="285"/>
      <c r="F31" s="285"/>
      <c r="G31" s="285"/>
      <c r="H31" s="285"/>
      <c r="I31" s="285">
        <v>191.6</v>
      </c>
      <c r="J31" s="285">
        <v>120.28</v>
      </c>
      <c r="K31" s="285">
        <v>5.4</v>
      </c>
      <c r="L31" s="285">
        <v>114.88</v>
      </c>
      <c r="M31" s="285">
        <v>16.98</v>
      </c>
      <c r="N31" s="285">
        <v>54.34</v>
      </c>
      <c r="O31" s="285"/>
    </row>
    <row r="32" spans="1:15" ht="12" customHeight="1">
      <c r="A32" s="510"/>
      <c r="B32" s="285" t="s">
        <v>462</v>
      </c>
      <c r="C32" s="285">
        <v>5</v>
      </c>
      <c r="D32" s="285">
        <v>611</v>
      </c>
      <c r="E32" s="285"/>
      <c r="F32" s="285"/>
      <c r="G32" s="285"/>
      <c r="H32" s="285"/>
      <c r="I32" s="285">
        <v>125.2</v>
      </c>
      <c r="J32" s="285">
        <v>73.709999999999994</v>
      </c>
      <c r="K32" s="285">
        <v>3</v>
      </c>
      <c r="L32" s="285">
        <v>70.709999999999994</v>
      </c>
      <c r="M32" s="285">
        <v>2.61</v>
      </c>
      <c r="N32" s="285">
        <v>48.88</v>
      </c>
      <c r="O32" s="285"/>
    </row>
    <row r="33" spans="1:15" ht="12" customHeight="1">
      <c r="A33" s="510"/>
      <c r="B33" s="285" t="s">
        <v>478</v>
      </c>
      <c r="C33" s="285">
        <v>5</v>
      </c>
      <c r="D33" s="285">
        <v>611</v>
      </c>
      <c r="E33" s="285">
        <v>0.6</v>
      </c>
      <c r="F33" s="285">
        <v>0.4</v>
      </c>
      <c r="G33" s="285">
        <v>0</v>
      </c>
      <c r="H33" s="285">
        <v>1</v>
      </c>
      <c r="I33" s="285">
        <v>125.2</v>
      </c>
      <c r="J33" s="285">
        <v>73.709999999999994</v>
      </c>
      <c r="K33" s="285">
        <v>3</v>
      </c>
      <c r="L33" s="285">
        <v>70.709999999999994</v>
      </c>
      <c r="M33" s="285">
        <v>2.61</v>
      </c>
      <c r="N33" s="285">
        <v>48.88</v>
      </c>
      <c r="O33" s="285"/>
    </row>
    <row r="34" spans="1:15" ht="12" customHeight="1">
      <c r="A34" s="510"/>
      <c r="B34" s="285" t="s">
        <v>479</v>
      </c>
      <c r="C34" s="285"/>
      <c r="D34" s="285">
        <v>11</v>
      </c>
      <c r="E34" s="285">
        <v>0.8</v>
      </c>
      <c r="F34" s="285">
        <v>0.2</v>
      </c>
      <c r="G34" s="285">
        <v>0.7</v>
      </c>
      <c r="H34" s="285">
        <v>0.3</v>
      </c>
      <c r="I34" s="285">
        <v>2.2000000000000002</v>
      </c>
      <c r="J34" s="285">
        <v>1.7</v>
      </c>
      <c r="K34" s="285">
        <v>0</v>
      </c>
      <c r="L34" s="285">
        <v>1.7</v>
      </c>
      <c r="M34" s="285">
        <v>0.37</v>
      </c>
      <c r="N34" s="285">
        <v>0.13</v>
      </c>
      <c r="O34" s="285"/>
    </row>
    <row r="35" spans="1:15" ht="12" customHeight="1">
      <c r="A35" s="510"/>
      <c r="B35" s="285" t="s">
        <v>480</v>
      </c>
      <c r="C35" s="285">
        <v>2</v>
      </c>
      <c r="D35" s="285">
        <v>174</v>
      </c>
      <c r="E35" s="285">
        <v>0.8</v>
      </c>
      <c r="F35" s="285">
        <v>0.2</v>
      </c>
      <c r="G35" s="285">
        <v>0.7</v>
      </c>
      <c r="H35" s="285">
        <v>0.3</v>
      </c>
      <c r="I35" s="285">
        <v>36</v>
      </c>
      <c r="J35" s="285">
        <v>28.05</v>
      </c>
      <c r="K35" s="285">
        <v>1.2</v>
      </c>
      <c r="L35" s="285">
        <v>26.85</v>
      </c>
      <c r="M35" s="285">
        <v>5.86</v>
      </c>
      <c r="N35" s="285">
        <v>2.09</v>
      </c>
      <c r="O35" s="285"/>
    </row>
    <row r="36" spans="1:15" ht="12" customHeight="1">
      <c r="A36" s="510"/>
      <c r="B36" s="285" t="s">
        <v>481</v>
      </c>
      <c r="C36" s="285">
        <v>2</v>
      </c>
      <c r="D36" s="285">
        <v>135</v>
      </c>
      <c r="E36" s="285">
        <v>0.6</v>
      </c>
      <c r="F36" s="285">
        <v>0.4</v>
      </c>
      <c r="G36" s="285">
        <v>0.7</v>
      </c>
      <c r="H36" s="285">
        <v>0.3</v>
      </c>
      <c r="I36" s="285">
        <v>28.2</v>
      </c>
      <c r="J36" s="285">
        <v>16.82</v>
      </c>
      <c r="K36" s="285">
        <v>1.2</v>
      </c>
      <c r="L36" s="285">
        <v>15.62</v>
      </c>
      <c r="M36" s="285">
        <v>8.14</v>
      </c>
      <c r="N36" s="285">
        <v>3.24</v>
      </c>
      <c r="O36" s="285"/>
    </row>
    <row r="37" spans="1:15" ht="12" customHeight="1">
      <c r="A37" s="510" t="s">
        <v>244</v>
      </c>
      <c r="B37" s="285" t="s">
        <v>482</v>
      </c>
      <c r="C37" s="285">
        <v>4</v>
      </c>
      <c r="D37" s="285">
        <v>1334</v>
      </c>
      <c r="E37" s="285"/>
      <c r="F37" s="285"/>
      <c r="G37" s="285"/>
      <c r="H37" s="285"/>
      <c r="I37" s="285">
        <v>269.2</v>
      </c>
      <c r="J37" s="285">
        <v>156.79</v>
      </c>
      <c r="K37" s="285">
        <v>2.4</v>
      </c>
      <c r="L37" s="285">
        <v>154.38999999999999</v>
      </c>
      <c r="M37" s="285">
        <v>11.93</v>
      </c>
      <c r="N37" s="285">
        <v>100.48</v>
      </c>
      <c r="O37" s="285"/>
    </row>
    <row r="38" spans="1:15" ht="12" customHeight="1">
      <c r="A38" s="510"/>
      <c r="B38" s="285" t="s">
        <v>462</v>
      </c>
      <c r="C38" s="285">
        <v>4</v>
      </c>
      <c r="D38" s="285">
        <v>1334</v>
      </c>
      <c r="E38" s="285"/>
      <c r="F38" s="285"/>
      <c r="G38" s="285"/>
      <c r="H38" s="285"/>
      <c r="I38" s="285">
        <v>269.2</v>
      </c>
      <c r="J38" s="285">
        <v>156.79</v>
      </c>
      <c r="K38" s="285">
        <v>2.4</v>
      </c>
      <c r="L38" s="285">
        <v>154.38999999999999</v>
      </c>
      <c r="M38" s="285">
        <v>11.93</v>
      </c>
      <c r="N38" s="285">
        <v>100.48</v>
      </c>
      <c r="O38" s="285"/>
    </row>
    <row r="39" spans="1:15" ht="12" customHeight="1">
      <c r="A39" s="510"/>
      <c r="B39" s="285" t="s">
        <v>483</v>
      </c>
      <c r="C39" s="285">
        <v>4</v>
      </c>
      <c r="D39" s="285">
        <v>1204</v>
      </c>
      <c r="E39" s="285">
        <v>0.6</v>
      </c>
      <c r="F39" s="285">
        <v>0.4</v>
      </c>
      <c r="G39" s="285">
        <v>0</v>
      </c>
      <c r="H39" s="285">
        <v>1</v>
      </c>
      <c r="I39" s="285">
        <v>243.2</v>
      </c>
      <c r="J39" s="285">
        <v>141.74</v>
      </c>
      <c r="K39" s="285">
        <v>2.4</v>
      </c>
      <c r="L39" s="285">
        <v>139.34</v>
      </c>
      <c r="M39" s="285">
        <v>5.1399999999999899</v>
      </c>
      <c r="N39" s="285">
        <v>96.32</v>
      </c>
      <c r="O39" s="285"/>
    </row>
    <row r="40" spans="1:15" ht="12" customHeight="1">
      <c r="A40" s="510"/>
      <c r="B40" s="285" t="s">
        <v>484</v>
      </c>
      <c r="C40" s="285"/>
      <c r="D40" s="285">
        <v>130</v>
      </c>
      <c r="E40" s="285">
        <v>0.6</v>
      </c>
      <c r="F40" s="285">
        <v>0.4</v>
      </c>
      <c r="G40" s="285">
        <v>0.6</v>
      </c>
      <c r="H40" s="285">
        <v>0.4</v>
      </c>
      <c r="I40" s="285">
        <v>26</v>
      </c>
      <c r="J40" s="285">
        <v>15.05</v>
      </c>
      <c r="K40" s="285">
        <v>0</v>
      </c>
      <c r="L40" s="285">
        <v>15.05</v>
      </c>
      <c r="M40" s="285">
        <v>6.79</v>
      </c>
      <c r="N40" s="285">
        <v>4.16</v>
      </c>
      <c r="O40" s="285"/>
    </row>
    <row r="41" spans="1:15" ht="12" customHeight="1">
      <c r="A41" s="510" t="s">
        <v>251</v>
      </c>
      <c r="B41" s="285" t="s">
        <v>485</v>
      </c>
      <c r="C41" s="285">
        <v>4</v>
      </c>
      <c r="D41" s="285">
        <v>1166</v>
      </c>
      <c r="E41" s="285"/>
      <c r="F41" s="285"/>
      <c r="G41" s="285"/>
      <c r="H41" s="285"/>
      <c r="I41" s="285">
        <v>235.6</v>
      </c>
      <c r="J41" s="285">
        <v>143.06</v>
      </c>
      <c r="K41" s="285">
        <v>2.4</v>
      </c>
      <c r="L41" s="285">
        <v>140.66</v>
      </c>
      <c r="M41" s="285">
        <v>9.8700000000000099</v>
      </c>
      <c r="N41" s="285">
        <v>82.67</v>
      </c>
      <c r="O41" s="285"/>
    </row>
    <row r="42" spans="1:15" ht="12" customHeight="1">
      <c r="A42" s="510"/>
      <c r="B42" s="285" t="s">
        <v>462</v>
      </c>
      <c r="C42" s="285">
        <v>4</v>
      </c>
      <c r="D42" s="285">
        <v>1018</v>
      </c>
      <c r="E42" s="285"/>
      <c r="F42" s="285"/>
      <c r="G42" s="285"/>
      <c r="H42" s="285"/>
      <c r="I42" s="285">
        <v>206</v>
      </c>
      <c r="J42" s="285">
        <v>120.22</v>
      </c>
      <c r="K42" s="285">
        <v>2.4</v>
      </c>
      <c r="L42" s="285">
        <v>117.82</v>
      </c>
      <c r="M42" s="285">
        <v>4.34</v>
      </c>
      <c r="N42" s="285">
        <v>81.44</v>
      </c>
      <c r="O42" s="285"/>
    </row>
    <row r="43" spans="1:15" ht="12" customHeight="1">
      <c r="A43" s="510"/>
      <c r="B43" s="285" t="s">
        <v>486</v>
      </c>
      <c r="C43" s="285">
        <v>4</v>
      </c>
      <c r="D43" s="285">
        <v>1018</v>
      </c>
      <c r="E43" s="285">
        <v>0.6</v>
      </c>
      <c r="F43" s="285">
        <v>0.4</v>
      </c>
      <c r="G43" s="285">
        <v>0</v>
      </c>
      <c r="H43" s="285">
        <v>1</v>
      </c>
      <c r="I43" s="285">
        <v>206</v>
      </c>
      <c r="J43" s="285">
        <v>120.22</v>
      </c>
      <c r="K43" s="285">
        <v>2.4</v>
      </c>
      <c r="L43" s="285">
        <v>117.82</v>
      </c>
      <c r="M43" s="285">
        <v>4.34</v>
      </c>
      <c r="N43" s="285">
        <v>81.44</v>
      </c>
      <c r="O43" s="285"/>
    </row>
    <row r="44" spans="1:15" ht="12" customHeight="1">
      <c r="A44" s="510"/>
      <c r="B44" s="285" t="s">
        <v>257</v>
      </c>
      <c r="C44" s="285"/>
      <c r="D44" s="285">
        <v>12</v>
      </c>
      <c r="E44" s="285">
        <v>0.8</v>
      </c>
      <c r="F44" s="285">
        <v>0.2</v>
      </c>
      <c r="G44" s="285">
        <v>0.7</v>
      </c>
      <c r="H44" s="285">
        <v>0.3</v>
      </c>
      <c r="I44" s="285">
        <v>2.4</v>
      </c>
      <c r="J44" s="285">
        <v>1.85</v>
      </c>
      <c r="K44" s="285">
        <v>0</v>
      </c>
      <c r="L44" s="285">
        <v>1.85</v>
      </c>
      <c r="M44" s="285">
        <v>0.41</v>
      </c>
      <c r="N44" s="285">
        <v>0.14000000000000001</v>
      </c>
      <c r="O44" s="285"/>
    </row>
    <row r="45" spans="1:15" ht="12" customHeight="1">
      <c r="A45" s="510"/>
      <c r="B45" s="285" t="s">
        <v>487</v>
      </c>
      <c r="C45" s="285"/>
      <c r="D45" s="285">
        <v>136</v>
      </c>
      <c r="E45" s="285">
        <v>0.8</v>
      </c>
      <c r="F45" s="285">
        <v>0.2</v>
      </c>
      <c r="G45" s="285">
        <v>0.8</v>
      </c>
      <c r="H45" s="285">
        <v>0.2</v>
      </c>
      <c r="I45" s="285">
        <v>27.2</v>
      </c>
      <c r="J45" s="285">
        <v>20.99</v>
      </c>
      <c r="K45" s="285">
        <v>0</v>
      </c>
      <c r="L45" s="285">
        <v>20.99</v>
      </c>
      <c r="M45" s="285">
        <v>5.12</v>
      </c>
      <c r="N45" s="285">
        <v>1.0900000000000001</v>
      </c>
      <c r="O45" s="285"/>
    </row>
    <row r="46" spans="1:15" ht="12" customHeight="1">
      <c r="A46" s="510" t="s">
        <v>261</v>
      </c>
      <c r="B46" s="285" t="s">
        <v>488</v>
      </c>
      <c r="C46" s="285">
        <v>11</v>
      </c>
      <c r="D46" s="285">
        <v>1002</v>
      </c>
      <c r="E46" s="285"/>
      <c r="F46" s="285"/>
      <c r="G46" s="285"/>
      <c r="H46" s="285"/>
      <c r="I46" s="285">
        <v>207</v>
      </c>
      <c r="J46" s="285">
        <v>132.13</v>
      </c>
      <c r="K46" s="285">
        <v>6.6</v>
      </c>
      <c r="L46" s="285">
        <v>125.53</v>
      </c>
      <c r="M46" s="285">
        <v>12.57</v>
      </c>
      <c r="N46" s="285">
        <v>62.3</v>
      </c>
      <c r="O46" s="285"/>
    </row>
    <row r="47" spans="1:15" ht="12" customHeight="1">
      <c r="A47" s="510"/>
      <c r="B47" s="285" t="s">
        <v>462</v>
      </c>
      <c r="C47" s="285">
        <v>9</v>
      </c>
      <c r="D47" s="285">
        <v>754</v>
      </c>
      <c r="E47" s="285"/>
      <c r="F47" s="285"/>
      <c r="G47" s="285"/>
      <c r="H47" s="285"/>
      <c r="I47" s="285">
        <v>156.19999999999999</v>
      </c>
      <c r="J47" s="285">
        <v>92.66</v>
      </c>
      <c r="K47" s="285">
        <v>5.4</v>
      </c>
      <c r="L47" s="285">
        <v>87.26</v>
      </c>
      <c r="M47" s="285">
        <v>3.22</v>
      </c>
      <c r="N47" s="285">
        <v>60.32</v>
      </c>
      <c r="O47" s="285"/>
    </row>
    <row r="48" spans="1:15" ht="12" customHeight="1">
      <c r="A48" s="510"/>
      <c r="B48" s="285" t="s">
        <v>489</v>
      </c>
      <c r="C48" s="285">
        <v>9</v>
      </c>
      <c r="D48" s="285">
        <v>754</v>
      </c>
      <c r="E48" s="285">
        <v>0.6</v>
      </c>
      <c r="F48" s="285">
        <v>0.4</v>
      </c>
      <c r="G48" s="285">
        <v>0</v>
      </c>
      <c r="H48" s="285">
        <v>1</v>
      </c>
      <c r="I48" s="285">
        <v>156.19999999999999</v>
      </c>
      <c r="J48" s="285">
        <v>92.66</v>
      </c>
      <c r="K48" s="285">
        <v>5.4</v>
      </c>
      <c r="L48" s="285">
        <v>87.26</v>
      </c>
      <c r="M48" s="285">
        <v>3.22</v>
      </c>
      <c r="N48" s="285">
        <v>60.32</v>
      </c>
      <c r="O48" s="285"/>
    </row>
    <row r="49" spans="1:15" ht="18.75" customHeight="1">
      <c r="A49" s="510"/>
      <c r="B49" s="285" t="s">
        <v>269</v>
      </c>
      <c r="C49" s="285">
        <v>1</v>
      </c>
      <c r="D49" s="285">
        <v>113</v>
      </c>
      <c r="E49" s="285">
        <v>0.8</v>
      </c>
      <c r="F49" s="285">
        <v>0.2</v>
      </c>
      <c r="G49" s="285">
        <v>0.8</v>
      </c>
      <c r="H49" s="285">
        <v>0.2</v>
      </c>
      <c r="I49" s="285">
        <v>23.2</v>
      </c>
      <c r="J49" s="285">
        <v>18.04</v>
      </c>
      <c r="K49" s="285">
        <v>0.6</v>
      </c>
      <c r="L49" s="285">
        <v>17.440000000000001</v>
      </c>
      <c r="M49" s="285">
        <v>4.26</v>
      </c>
      <c r="N49" s="285">
        <v>0.90000000000000302</v>
      </c>
      <c r="O49" s="285"/>
    </row>
    <row r="50" spans="1:15" ht="12" customHeight="1">
      <c r="A50" s="510"/>
      <c r="B50" s="285" t="s">
        <v>490</v>
      </c>
      <c r="C50" s="285">
        <v>1</v>
      </c>
      <c r="D50" s="285">
        <v>135</v>
      </c>
      <c r="E50" s="285">
        <v>0.8</v>
      </c>
      <c r="F50" s="285">
        <v>0.2</v>
      </c>
      <c r="G50" s="285">
        <v>0.8</v>
      </c>
      <c r="H50" s="285">
        <v>0.2</v>
      </c>
      <c r="I50" s="285">
        <v>27.6</v>
      </c>
      <c r="J50" s="285">
        <v>21.43</v>
      </c>
      <c r="K50" s="285">
        <v>0.6</v>
      </c>
      <c r="L50" s="285">
        <v>20.83</v>
      </c>
      <c r="M50" s="285">
        <v>5.09</v>
      </c>
      <c r="N50" s="285">
        <v>1.08</v>
      </c>
      <c r="O50" s="285"/>
    </row>
    <row r="51" spans="1:15" ht="12" customHeight="1">
      <c r="A51" s="510" t="s">
        <v>277</v>
      </c>
      <c r="B51" s="285" t="s">
        <v>491</v>
      </c>
      <c r="C51" s="285">
        <v>9</v>
      </c>
      <c r="D51" s="285">
        <v>911</v>
      </c>
      <c r="E51" s="285"/>
      <c r="F51" s="285"/>
      <c r="G51" s="285"/>
      <c r="H51" s="285"/>
      <c r="I51" s="285">
        <v>187.6</v>
      </c>
      <c r="J51" s="285">
        <v>110.83</v>
      </c>
      <c r="K51" s="285">
        <v>5.4</v>
      </c>
      <c r="L51" s="285">
        <v>105.43</v>
      </c>
      <c r="M51" s="285">
        <v>3.8899999999999899</v>
      </c>
      <c r="N51" s="285">
        <v>72.88</v>
      </c>
      <c r="O51" s="285"/>
    </row>
    <row r="52" spans="1:15" ht="12" customHeight="1">
      <c r="A52" s="510"/>
      <c r="B52" s="285" t="s">
        <v>462</v>
      </c>
      <c r="C52" s="285">
        <v>9</v>
      </c>
      <c r="D52" s="285">
        <v>911</v>
      </c>
      <c r="E52" s="285"/>
      <c r="F52" s="285"/>
      <c r="G52" s="285"/>
      <c r="H52" s="285"/>
      <c r="I52" s="285">
        <v>187.6</v>
      </c>
      <c r="J52" s="285">
        <v>110.83</v>
      </c>
      <c r="K52" s="285">
        <v>5.4</v>
      </c>
      <c r="L52" s="285">
        <v>105.43</v>
      </c>
      <c r="M52" s="285">
        <v>3.8899999999999899</v>
      </c>
      <c r="N52" s="285">
        <v>72.88</v>
      </c>
      <c r="O52" s="285"/>
    </row>
    <row r="53" spans="1:15" ht="12" customHeight="1">
      <c r="A53" s="510"/>
      <c r="B53" s="285" t="s">
        <v>492</v>
      </c>
      <c r="C53" s="285">
        <v>9</v>
      </c>
      <c r="D53" s="285">
        <v>911</v>
      </c>
      <c r="E53" s="285">
        <v>0.6</v>
      </c>
      <c r="F53" s="285">
        <v>0.4</v>
      </c>
      <c r="G53" s="285">
        <v>0</v>
      </c>
      <c r="H53" s="285">
        <v>1</v>
      </c>
      <c r="I53" s="285">
        <v>187.6</v>
      </c>
      <c r="J53" s="285">
        <v>110.83</v>
      </c>
      <c r="K53" s="285">
        <v>5.4</v>
      </c>
      <c r="L53" s="285">
        <v>105.43</v>
      </c>
      <c r="M53" s="285">
        <v>3.8899999999999899</v>
      </c>
      <c r="N53" s="285">
        <v>72.88</v>
      </c>
      <c r="O53" s="285"/>
    </row>
    <row r="54" spans="1:15" ht="12" customHeight="1">
      <c r="A54" s="510" t="s">
        <v>291</v>
      </c>
      <c r="B54" s="285" t="s">
        <v>493</v>
      </c>
      <c r="C54" s="285">
        <v>11</v>
      </c>
      <c r="D54" s="285">
        <v>4194</v>
      </c>
      <c r="E54" s="285"/>
      <c r="F54" s="285"/>
      <c r="G54" s="285"/>
      <c r="H54" s="285"/>
      <c r="I54" s="285">
        <v>845.4</v>
      </c>
      <c r="J54" s="285">
        <v>601.27</v>
      </c>
      <c r="K54" s="285">
        <v>6.6</v>
      </c>
      <c r="L54" s="285">
        <v>594.66999999999996</v>
      </c>
      <c r="M54" s="285">
        <v>101.25</v>
      </c>
      <c r="N54" s="285">
        <v>142.88</v>
      </c>
      <c r="O54" s="285"/>
    </row>
    <row r="55" spans="1:15" ht="12" customHeight="1">
      <c r="A55" s="510"/>
      <c r="B55" s="285" t="s">
        <v>462</v>
      </c>
      <c r="C55" s="285">
        <v>6</v>
      </c>
      <c r="D55" s="285">
        <v>1361</v>
      </c>
      <c r="E55" s="285"/>
      <c r="F55" s="285"/>
      <c r="G55" s="285"/>
      <c r="H55" s="285"/>
      <c r="I55" s="285">
        <v>275.8</v>
      </c>
      <c r="J55" s="285">
        <v>161.11000000000001</v>
      </c>
      <c r="K55" s="285">
        <v>3.6</v>
      </c>
      <c r="L55" s="285">
        <v>157.51</v>
      </c>
      <c r="M55" s="285">
        <v>5.8100000000000298</v>
      </c>
      <c r="N55" s="285">
        <v>108.88</v>
      </c>
      <c r="O55" s="285"/>
    </row>
    <row r="56" spans="1:15" ht="12" customHeight="1">
      <c r="A56" s="510"/>
      <c r="B56" s="285" t="s">
        <v>494</v>
      </c>
      <c r="C56" s="285">
        <v>6</v>
      </c>
      <c r="D56" s="285">
        <v>1361</v>
      </c>
      <c r="E56" s="285">
        <v>0.6</v>
      </c>
      <c r="F56" s="285">
        <v>0.4</v>
      </c>
      <c r="G56" s="285">
        <v>0</v>
      </c>
      <c r="H56" s="285">
        <v>1</v>
      </c>
      <c r="I56" s="285">
        <v>275.8</v>
      </c>
      <c r="J56" s="285">
        <v>161.11000000000001</v>
      </c>
      <c r="K56" s="285">
        <v>3.6</v>
      </c>
      <c r="L56" s="285">
        <v>157.51</v>
      </c>
      <c r="M56" s="285">
        <v>5.8100000000000298</v>
      </c>
      <c r="N56" s="285">
        <v>108.88</v>
      </c>
      <c r="O56" s="285"/>
    </row>
    <row r="57" spans="1:15" ht="12" customHeight="1">
      <c r="A57" s="510"/>
      <c r="B57" s="285" t="s">
        <v>495</v>
      </c>
      <c r="C57" s="285">
        <v>5</v>
      </c>
      <c r="D57" s="285">
        <v>2833</v>
      </c>
      <c r="E57" s="285">
        <v>0.8</v>
      </c>
      <c r="F57" s="285">
        <v>0.2</v>
      </c>
      <c r="G57" s="285">
        <v>0.7</v>
      </c>
      <c r="H57" s="285">
        <v>0.3</v>
      </c>
      <c r="I57" s="285">
        <v>569.6</v>
      </c>
      <c r="J57" s="285">
        <v>440.16</v>
      </c>
      <c r="K57" s="285">
        <v>3</v>
      </c>
      <c r="L57" s="285">
        <v>437.16</v>
      </c>
      <c r="M57" s="285">
        <v>95.439999999999898</v>
      </c>
      <c r="N57" s="285">
        <v>34.000000000000099</v>
      </c>
      <c r="O57" s="285"/>
    </row>
    <row r="58" spans="1:15" ht="12" customHeight="1">
      <c r="A58" s="510" t="s">
        <v>300</v>
      </c>
      <c r="B58" s="285" t="s">
        <v>496</v>
      </c>
      <c r="C58" s="285">
        <v>2</v>
      </c>
      <c r="D58" s="285">
        <v>942</v>
      </c>
      <c r="E58" s="285"/>
      <c r="F58" s="285"/>
      <c r="G58" s="285"/>
      <c r="H58" s="285"/>
      <c r="I58" s="285">
        <v>189.6</v>
      </c>
      <c r="J58" s="285">
        <v>110.22</v>
      </c>
      <c r="K58" s="285">
        <v>1.2</v>
      </c>
      <c r="L58" s="285">
        <v>109.02</v>
      </c>
      <c r="M58" s="285">
        <v>4.0199999999999996</v>
      </c>
      <c r="N58" s="285">
        <v>75.36</v>
      </c>
      <c r="O58" s="285"/>
    </row>
    <row r="59" spans="1:15" ht="12" customHeight="1">
      <c r="A59" s="510"/>
      <c r="B59" s="285" t="s">
        <v>462</v>
      </c>
      <c r="C59" s="285">
        <v>2</v>
      </c>
      <c r="D59" s="285">
        <v>942</v>
      </c>
      <c r="E59" s="285"/>
      <c r="F59" s="285"/>
      <c r="G59" s="285"/>
      <c r="H59" s="285"/>
      <c r="I59" s="285">
        <v>189.6</v>
      </c>
      <c r="J59" s="285">
        <v>110.22</v>
      </c>
      <c r="K59" s="285">
        <v>1.2</v>
      </c>
      <c r="L59" s="285">
        <v>109.02</v>
      </c>
      <c r="M59" s="285">
        <v>4.0199999999999996</v>
      </c>
      <c r="N59" s="285">
        <v>75.36</v>
      </c>
      <c r="O59" s="285"/>
    </row>
    <row r="60" spans="1:15" ht="12" customHeight="1">
      <c r="A60" s="510"/>
      <c r="B60" s="285" t="s">
        <v>497</v>
      </c>
      <c r="C60" s="285">
        <v>2</v>
      </c>
      <c r="D60" s="285">
        <v>942</v>
      </c>
      <c r="E60" s="285">
        <v>0.6</v>
      </c>
      <c r="F60" s="285">
        <v>0.4</v>
      </c>
      <c r="G60" s="285">
        <v>0</v>
      </c>
      <c r="H60" s="285">
        <v>1</v>
      </c>
      <c r="I60" s="285">
        <v>189.6</v>
      </c>
      <c r="J60" s="285">
        <v>110.22</v>
      </c>
      <c r="K60" s="285">
        <v>1.2</v>
      </c>
      <c r="L60" s="285">
        <v>109.02</v>
      </c>
      <c r="M60" s="285">
        <v>4.0199999999999996</v>
      </c>
      <c r="N60" s="285">
        <v>75.36</v>
      </c>
      <c r="O60" s="285"/>
    </row>
    <row r="61" spans="1:15" ht="12" customHeight="1">
      <c r="A61" s="510" t="s">
        <v>316</v>
      </c>
      <c r="B61" s="285" t="s">
        <v>498</v>
      </c>
      <c r="C61" s="285">
        <v>1</v>
      </c>
      <c r="D61" s="285">
        <v>641</v>
      </c>
      <c r="E61" s="285"/>
      <c r="F61" s="285"/>
      <c r="G61" s="285"/>
      <c r="H61" s="285"/>
      <c r="I61" s="285">
        <v>128.80000000000001</v>
      </c>
      <c r="J61" s="285">
        <v>99.52</v>
      </c>
      <c r="K61" s="285">
        <v>0.6</v>
      </c>
      <c r="L61" s="285">
        <v>98.92</v>
      </c>
      <c r="M61" s="285">
        <v>16.18</v>
      </c>
      <c r="N61" s="285">
        <v>13.1</v>
      </c>
      <c r="O61" s="285"/>
    </row>
    <row r="62" spans="1:15" ht="12" customHeight="1">
      <c r="A62" s="510"/>
      <c r="B62" s="285" t="s">
        <v>499</v>
      </c>
      <c r="C62" s="285"/>
      <c r="D62" s="285">
        <v>249</v>
      </c>
      <c r="E62" s="285">
        <v>0.8</v>
      </c>
      <c r="F62" s="285">
        <v>0.2</v>
      </c>
      <c r="G62" s="285">
        <v>0</v>
      </c>
      <c r="H62" s="285">
        <v>1</v>
      </c>
      <c r="I62" s="285">
        <v>49.8</v>
      </c>
      <c r="J62" s="285">
        <v>38.42</v>
      </c>
      <c r="K62" s="285">
        <v>0</v>
      </c>
      <c r="L62" s="285">
        <v>38.42</v>
      </c>
      <c r="M62" s="285">
        <v>1.42</v>
      </c>
      <c r="N62" s="285">
        <v>9.9599999999999902</v>
      </c>
      <c r="O62" s="285"/>
    </row>
    <row r="63" spans="1:15" ht="12" customHeight="1">
      <c r="A63" s="510"/>
      <c r="B63" s="285" t="s">
        <v>500</v>
      </c>
      <c r="C63" s="285">
        <v>1</v>
      </c>
      <c r="D63" s="285">
        <v>392</v>
      </c>
      <c r="E63" s="285">
        <v>0.8</v>
      </c>
      <c r="F63" s="285">
        <v>0.2</v>
      </c>
      <c r="G63" s="285">
        <v>0.8</v>
      </c>
      <c r="H63" s="285">
        <v>0.2</v>
      </c>
      <c r="I63" s="285">
        <v>79</v>
      </c>
      <c r="J63" s="285">
        <v>61.1</v>
      </c>
      <c r="K63" s="285">
        <v>0.6</v>
      </c>
      <c r="L63" s="285">
        <v>60.5</v>
      </c>
      <c r="M63" s="285">
        <v>14.76</v>
      </c>
      <c r="N63" s="285">
        <v>3.1400000000000099</v>
      </c>
      <c r="O63" s="285"/>
    </row>
    <row r="65" spans="2:15" hidden="1">
      <c r="B65" s="283">
        <v>1</v>
      </c>
      <c r="C65" s="283">
        <v>2</v>
      </c>
      <c r="D65" s="283">
        <v>3</v>
      </c>
      <c r="E65" s="283">
        <v>4</v>
      </c>
      <c r="F65" s="283">
        <v>5</v>
      </c>
      <c r="G65" s="283">
        <v>6</v>
      </c>
      <c r="H65" s="283">
        <v>7</v>
      </c>
      <c r="I65" s="283">
        <v>15</v>
      </c>
      <c r="J65" s="283">
        <v>16</v>
      </c>
      <c r="K65" s="283">
        <v>17</v>
      </c>
      <c r="L65" s="283">
        <v>18</v>
      </c>
      <c r="M65" s="283">
        <v>19</v>
      </c>
      <c r="N65" s="283">
        <v>20</v>
      </c>
      <c r="O65" s="283">
        <v>28</v>
      </c>
    </row>
    <row r="66" spans="2:15" hidden="1"/>
    <row r="67" spans="2:15" hidden="1">
      <c r="K67" s="283" t="e">
        <f>#REF!/#REF!</f>
        <v>#REF!</v>
      </c>
      <c r="L67" s="283" t="e">
        <f>#REF!/#REF!</f>
        <v>#REF!</v>
      </c>
    </row>
    <row r="68" spans="2:15" hidden="1"/>
  </sheetData>
  <mergeCells count="30">
    <mergeCell ref="M5:M6"/>
    <mergeCell ref="N5:N6"/>
    <mergeCell ref="O4:O6"/>
    <mergeCell ref="A4:B6"/>
    <mergeCell ref="A54:A57"/>
    <mergeCell ref="A8:A11"/>
    <mergeCell ref="E5:F5"/>
    <mergeCell ref="G5:H5"/>
    <mergeCell ref="J5:L5"/>
    <mergeCell ref="I5:I6"/>
    <mergeCell ref="A58:A60"/>
    <mergeCell ref="A61:A63"/>
    <mergeCell ref="C5:C6"/>
    <mergeCell ref="D5:D6"/>
    <mergeCell ref="A31:A36"/>
    <mergeCell ref="A37:A40"/>
    <mergeCell ref="A41:A45"/>
    <mergeCell ref="A46:A50"/>
    <mergeCell ref="A51:A53"/>
    <mergeCell ref="A12:A15"/>
    <mergeCell ref="A16:A18"/>
    <mergeCell ref="A19:A23"/>
    <mergeCell ref="A24:A27"/>
    <mergeCell ref="A28:A30"/>
    <mergeCell ref="A1:B1"/>
    <mergeCell ref="A2:O2"/>
    <mergeCell ref="K3:L3"/>
    <mergeCell ref="C4:D4"/>
    <mergeCell ref="E4:H4"/>
    <mergeCell ref="I4:N4"/>
  </mergeCells>
  <phoneticPr fontId="144" type="noConversion"/>
  <pageMargins left="0.70866141732283505" right="0.70866141732283505" top="0.74803149606299202" bottom="0.74803149606299202" header="0.31496062992126" footer="0.31496062992126"/>
  <pageSetup paperSize="9" scale="65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61"/>
  <sheetViews>
    <sheetView workbookViewId="0">
      <selection activeCell="Q10" sqref="Q10"/>
    </sheetView>
  </sheetViews>
  <sheetFormatPr defaultColWidth="9" defaultRowHeight="13.5"/>
  <cols>
    <col min="1" max="1" width="6.625" style="283" customWidth="1"/>
    <col min="2" max="2" width="19.5" style="283" customWidth="1"/>
    <col min="3" max="3" width="8.75" style="283" customWidth="1"/>
    <col min="4" max="7" width="4.875" style="283" customWidth="1"/>
    <col min="8" max="8" width="9.875" style="283" customWidth="1"/>
    <col min="9" max="9" width="9.625" style="283" customWidth="1"/>
    <col min="10" max="10" width="11.375" style="283" customWidth="1"/>
    <col min="11" max="11" width="9.375" style="283" customWidth="1"/>
    <col min="12" max="12" width="9" style="283" customWidth="1"/>
    <col min="13" max="16384" width="9" style="283"/>
  </cols>
  <sheetData>
    <row r="1" spans="1:13" ht="16.5" customHeight="1">
      <c r="A1" s="511" t="s">
        <v>501</v>
      </c>
      <c r="B1" s="512"/>
    </row>
    <row r="2" spans="1:13" ht="24">
      <c r="A2" s="521" t="s">
        <v>1262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</row>
    <row r="3" spans="1:13" ht="23.25" customHeight="1">
      <c r="H3" s="283" t="s">
        <v>1</v>
      </c>
      <c r="J3" s="512" t="s">
        <v>3</v>
      </c>
      <c r="K3" s="512"/>
    </row>
    <row r="4" spans="1:13" ht="45" customHeight="1">
      <c r="A4" s="510" t="s">
        <v>411</v>
      </c>
      <c r="B4" s="510"/>
      <c r="C4" s="510" t="s">
        <v>502</v>
      </c>
      <c r="D4" s="510" t="s">
        <v>363</v>
      </c>
      <c r="E4" s="510"/>
      <c r="F4" s="510"/>
      <c r="G4" s="510"/>
      <c r="H4" s="510" t="s">
        <v>503</v>
      </c>
      <c r="I4" s="510"/>
      <c r="J4" s="510"/>
      <c r="K4" s="510"/>
      <c r="L4" s="510" t="s">
        <v>458</v>
      </c>
      <c r="M4" s="510" t="s">
        <v>12</v>
      </c>
    </row>
    <row r="5" spans="1:13" ht="47.25" customHeight="1">
      <c r="A5" s="510"/>
      <c r="B5" s="510"/>
      <c r="C5" s="510"/>
      <c r="D5" s="285" t="s">
        <v>337</v>
      </c>
      <c r="E5" s="285" t="s">
        <v>338</v>
      </c>
      <c r="F5" s="285" t="s">
        <v>339</v>
      </c>
      <c r="G5" s="285" t="s">
        <v>425</v>
      </c>
      <c r="H5" s="285" t="s">
        <v>5</v>
      </c>
      <c r="I5" s="285" t="s">
        <v>337</v>
      </c>
      <c r="J5" s="285" t="s">
        <v>339</v>
      </c>
      <c r="K5" s="285" t="s">
        <v>425</v>
      </c>
      <c r="L5" s="510"/>
      <c r="M5" s="510"/>
    </row>
    <row r="6" spans="1:13" ht="15" customHeight="1">
      <c r="A6" s="285"/>
      <c r="B6" s="285" t="s">
        <v>431</v>
      </c>
      <c r="C6" s="285">
        <v>622003</v>
      </c>
      <c r="D6" s="285">
        <v>75.8</v>
      </c>
      <c r="E6" s="285">
        <v>35.200000000000003</v>
      </c>
      <c r="F6" s="285">
        <v>68</v>
      </c>
      <c r="G6" s="285">
        <v>43</v>
      </c>
      <c r="H6" s="285">
        <v>149280.72</v>
      </c>
      <c r="I6" s="285">
        <v>81706</v>
      </c>
      <c r="J6" s="285">
        <v>30436.74</v>
      </c>
      <c r="K6" s="285">
        <v>37137.980000000003</v>
      </c>
      <c r="L6" s="285">
        <v>0</v>
      </c>
      <c r="M6" s="285" t="s">
        <v>1</v>
      </c>
    </row>
    <row r="7" spans="1:13" ht="15" customHeight="1">
      <c r="A7" s="510" t="s">
        <v>153</v>
      </c>
      <c r="B7" s="285" t="s">
        <v>154</v>
      </c>
      <c r="C7" s="285">
        <v>83203</v>
      </c>
      <c r="D7" s="285">
        <v>4.2</v>
      </c>
      <c r="E7" s="285">
        <v>2.8</v>
      </c>
      <c r="F7" s="285">
        <v>2</v>
      </c>
      <c r="G7" s="285">
        <v>5</v>
      </c>
      <c r="H7" s="285">
        <v>19968.72</v>
      </c>
      <c r="I7" s="285">
        <v>9954</v>
      </c>
      <c r="J7" s="285">
        <v>1031.0899999999999</v>
      </c>
      <c r="K7" s="285">
        <v>8983.6299999999992</v>
      </c>
      <c r="L7" s="285">
        <v>0</v>
      </c>
      <c r="M7" s="285" t="s">
        <v>1</v>
      </c>
    </row>
    <row r="8" spans="1:13" ht="27">
      <c r="A8" s="510"/>
      <c r="B8" s="285" t="s">
        <v>346</v>
      </c>
      <c r="C8" s="285">
        <v>71676</v>
      </c>
      <c r="D8" s="285">
        <v>3</v>
      </c>
      <c r="E8" s="285">
        <v>2</v>
      </c>
      <c r="F8" s="285">
        <v>0.8</v>
      </c>
      <c r="G8" s="285">
        <v>4.2</v>
      </c>
      <c r="H8" s="285">
        <v>17202.240000000002</v>
      </c>
      <c r="I8" s="285">
        <v>8576</v>
      </c>
      <c r="J8" s="285">
        <v>195.9</v>
      </c>
      <c r="K8" s="285">
        <v>8430.34</v>
      </c>
      <c r="L8" s="285">
        <v>0</v>
      </c>
      <c r="M8" s="285" t="s">
        <v>1</v>
      </c>
    </row>
    <row r="9" spans="1:13">
      <c r="A9" s="510"/>
      <c r="B9" s="285" t="s">
        <v>155</v>
      </c>
      <c r="C9" s="285">
        <v>64560</v>
      </c>
      <c r="D9" s="285">
        <v>0.6</v>
      </c>
      <c r="E9" s="285">
        <v>0.4</v>
      </c>
      <c r="F9" s="285"/>
      <c r="G9" s="285">
        <v>1</v>
      </c>
      <c r="H9" s="285">
        <v>15494.4</v>
      </c>
      <c r="I9" s="285">
        <v>7725</v>
      </c>
      <c r="J9" s="285">
        <v>22.1999999999998</v>
      </c>
      <c r="K9" s="285">
        <v>7747.2</v>
      </c>
      <c r="L9" s="285">
        <v>0</v>
      </c>
      <c r="M9" s="285"/>
    </row>
    <row r="10" spans="1:13">
      <c r="A10" s="510"/>
      <c r="B10" s="285" t="s">
        <v>157</v>
      </c>
      <c r="C10" s="285">
        <v>4115</v>
      </c>
      <c r="D10" s="285">
        <v>0.6</v>
      </c>
      <c r="E10" s="285">
        <v>0.4</v>
      </c>
      <c r="F10" s="285">
        <v>0.2</v>
      </c>
      <c r="G10" s="285">
        <v>0.8</v>
      </c>
      <c r="H10" s="285">
        <v>987.6</v>
      </c>
      <c r="I10" s="285">
        <v>492</v>
      </c>
      <c r="J10" s="285">
        <v>100.56</v>
      </c>
      <c r="K10" s="285">
        <v>395.04</v>
      </c>
      <c r="L10" s="285">
        <v>0</v>
      </c>
      <c r="M10" s="285"/>
    </row>
    <row r="11" spans="1:13">
      <c r="A11" s="510"/>
      <c r="B11" s="285" t="s">
        <v>158</v>
      </c>
      <c r="C11" s="285">
        <v>3001</v>
      </c>
      <c r="D11" s="285">
        <v>0.6</v>
      </c>
      <c r="E11" s="285">
        <v>0.4</v>
      </c>
      <c r="F11" s="285">
        <v>0.2</v>
      </c>
      <c r="G11" s="285">
        <v>0.8</v>
      </c>
      <c r="H11" s="285">
        <v>720.24</v>
      </c>
      <c r="I11" s="285">
        <v>359</v>
      </c>
      <c r="J11" s="285">
        <v>73.14</v>
      </c>
      <c r="K11" s="285">
        <v>288.10000000000002</v>
      </c>
      <c r="L11" s="285">
        <v>0</v>
      </c>
      <c r="M11" s="285"/>
    </row>
    <row r="12" spans="1:13">
      <c r="A12" s="510"/>
      <c r="B12" s="285" t="s">
        <v>162</v>
      </c>
      <c r="C12" s="285">
        <v>0</v>
      </c>
      <c r="D12" s="285">
        <v>0.6</v>
      </c>
      <c r="E12" s="285">
        <v>0.4</v>
      </c>
      <c r="F12" s="285">
        <v>0.2</v>
      </c>
      <c r="G12" s="285">
        <v>0.8</v>
      </c>
      <c r="H12" s="285">
        <v>0</v>
      </c>
      <c r="I12" s="285">
        <v>0</v>
      </c>
      <c r="J12" s="285">
        <v>0</v>
      </c>
      <c r="K12" s="285">
        <v>0</v>
      </c>
      <c r="L12" s="285">
        <v>0</v>
      </c>
      <c r="M12" s="285"/>
    </row>
    <row r="13" spans="1:13">
      <c r="A13" s="510"/>
      <c r="B13" s="285" t="s">
        <v>163</v>
      </c>
      <c r="C13" s="285">
        <v>0</v>
      </c>
      <c r="D13" s="285">
        <v>0.6</v>
      </c>
      <c r="E13" s="285">
        <v>0.4</v>
      </c>
      <c r="F13" s="285">
        <v>0.2</v>
      </c>
      <c r="G13" s="285">
        <v>0.8</v>
      </c>
      <c r="H13" s="285">
        <v>0</v>
      </c>
      <c r="I13" s="285">
        <v>0</v>
      </c>
      <c r="J13" s="285">
        <v>0</v>
      </c>
      <c r="K13" s="285">
        <v>0</v>
      </c>
      <c r="L13" s="285">
        <v>0</v>
      </c>
      <c r="M13" s="285"/>
    </row>
    <row r="14" spans="1:13">
      <c r="A14" s="510"/>
      <c r="B14" s="285" t="s">
        <v>164</v>
      </c>
      <c r="C14" s="285">
        <v>7528</v>
      </c>
      <c r="D14" s="285">
        <v>0.6</v>
      </c>
      <c r="E14" s="285">
        <v>0.4</v>
      </c>
      <c r="F14" s="285">
        <v>0.6</v>
      </c>
      <c r="G14" s="285">
        <v>0.4</v>
      </c>
      <c r="H14" s="285">
        <v>1806.72</v>
      </c>
      <c r="I14" s="285">
        <v>900</v>
      </c>
      <c r="J14" s="285">
        <v>545.38</v>
      </c>
      <c r="K14" s="285">
        <v>361.34</v>
      </c>
      <c r="L14" s="285">
        <v>0</v>
      </c>
      <c r="M14" s="285"/>
    </row>
    <row r="15" spans="1:13">
      <c r="A15" s="510"/>
      <c r="B15" s="285" t="s">
        <v>165</v>
      </c>
      <c r="C15" s="285">
        <v>3999</v>
      </c>
      <c r="D15" s="285">
        <v>0.6</v>
      </c>
      <c r="E15" s="285">
        <v>0.4</v>
      </c>
      <c r="F15" s="285">
        <v>0.6</v>
      </c>
      <c r="G15" s="285">
        <v>0.4</v>
      </c>
      <c r="H15" s="285">
        <v>959.76</v>
      </c>
      <c r="I15" s="285">
        <v>478</v>
      </c>
      <c r="J15" s="285">
        <v>289.81</v>
      </c>
      <c r="K15" s="285">
        <v>191.95</v>
      </c>
      <c r="L15" s="285">
        <v>0</v>
      </c>
      <c r="M15" s="285"/>
    </row>
    <row r="16" spans="1:13">
      <c r="A16" s="510" t="s">
        <v>166</v>
      </c>
      <c r="B16" s="285" t="s">
        <v>167</v>
      </c>
      <c r="C16" s="285">
        <v>23569</v>
      </c>
      <c r="D16" s="285"/>
      <c r="E16" s="285"/>
      <c r="F16" s="285"/>
      <c r="G16" s="285"/>
      <c r="H16" s="285">
        <v>5656.56</v>
      </c>
      <c r="I16" s="285">
        <v>2934</v>
      </c>
      <c r="J16" s="285">
        <v>897.48</v>
      </c>
      <c r="K16" s="285">
        <v>1825.08</v>
      </c>
      <c r="L16" s="285">
        <v>0</v>
      </c>
      <c r="M16" s="285" t="s">
        <v>1</v>
      </c>
    </row>
    <row r="17" spans="1:13" ht="27">
      <c r="A17" s="510"/>
      <c r="B17" s="285" t="s">
        <v>347</v>
      </c>
      <c r="C17" s="285">
        <v>11662</v>
      </c>
      <c r="D17" s="285"/>
      <c r="E17" s="285"/>
      <c r="F17" s="285"/>
      <c r="G17" s="285"/>
      <c r="H17" s="285">
        <v>2798.88</v>
      </c>
      <c r="I17" s="285">
        <v>1395</v>
      </c>
      <c r="J17" s="285">
        <v>4.4400000000000501</v>
      </c>
      <c r="K17" s="285">
        <v>1399.44</v>
      </c>
      <c r="L17" s="285">
        <v>0</v>
      </c>
      <c r="M17" s="285" t="s">
        <v>1</v>
      </c>
    </row>
    <row r="18" spans="1:13">
      <c r="A18" s="510"/>
      <c r="B18" s="285" t="s">
        <v>168</v>
      </c>
      <c r="C18" s="285">
        <v>11662</v>
      </c>
      <c r="D18" s="285">
        <v>0.6</v>
      </c>
      <c r="E18" s="285">
        <v>0.4</v>
      </c>
      <c r="F18" s="285"/>
      <c r="G18" s="285">
        <v>1</v>
      </c>
      <c r="H18" s="285">
        <v>2798.88</v>
      </c>
      <c r="I18" s="285">
        <v>1395</v>
      </c>
      <c r="J18" s="285">
        <v>4.4400000000000501</v>
      </c>
      <c r="K18" s="285">
        <v>1399.44</v>
      </c>
      <c r="L18" s="285">
        <v>0</v>
      </c>
      <c r="M18" s="285"/>
    </row>
    <row r="19" spans="1:13">
      <c r="A19" s="510"/>
      <c r="B19" s="285" t="s">
        <v>173</v>
      </c>
      <c r="C19" s="285">
        <v>860</v>
      </c>
      <c r="D19" s="285">
        <v>0.6</v>
      </c>
      <c r="E19" s="285">
        <v>0.4</v>
      </c>
      <c r="F19" s="285">
        <v>0.65</v>
      </c>
      <c r="G19" s="285">
        <v>0.35</v>
      </c>
      <c r="H19" s="285">
        <v>206.4</v>
      </c>
      <c r="I19" s="285">
        <v>103</v>
      </c>
      <c r="J19" s="285">
        <v>67.28</v>
      </c>
      <c r="K19" s="285">
        <v>36.119999999999997</v>
      </c>
      <c r="L19" s="285">
        <v>0</v>
      </c>
      <c r="M19" s="285"/>
    </row>
    <row r="20" spans="1:13">
      <c r="A20" s="510"/>
      <c r="B20" s="285" t="s">
        <v>174</v>
      </c>
      <c r="C20" s="285">
        <v>4469</v>
      </c>
      <c r="D20" s="285">
        <v>0.6</v>
      </c>
      <c r="E20" s="285">
        <v>0.4</v>
      </c>
      <c r="F20" s="285">
        <v>0.65</v>
      </c>
      <c r="G20" s="285">
        <v>0.35</v>
      </c>
      <c r="H20" s="285">
        <v>1072.56</v>
      </c>
      <c r="I20" s="285">
        <v>535</v>
      </c>
      <c r="J20" s="285">
        <v>349.86</v>
      </c>
      <c r="K20" s="285">
        <v>187.7</v>
      </c>
      <c r="L20" s="285">
        <v>0</v>
      </c>
      <c r="M20" s="285"/>
    </row>
    <row r="21" spans="1:13">
      <c r="A21" s="510"/>
      <c r="B21" s="285" t="s">
        <v>175</v>
      </c>
      <c r="C21" s="285">
        <v>3714</v>
      </c>
      <c r="D21" s="285">
        <v>0.6</v>
      </c>
      <c r="E21" s="285">
        <v>0.4</v>
      </c>
      <c r="F21" s="285">
        <v>0.65</v>
      </c>
      <c r="G21" s="285">
        <v>0.35</v>
      </c>
      <c r="H21" s="285">
        <v>891.36</v>
      </c>
      <c r="I21" s="285">
        <v>444</v>
      </c>
      <c r="J21" s="285">
        <v>291.37</v>
      </c>
      <c r="K21" s="285">
        <v>155.99</v>
      </c>
      <c r="L21" s="285">
        <v>0</v>
      </c>
      <c r="M21" s="285"/>
    </row>
    <row r="22" spans="1:13">
      <c r="A22" s="510"/>
      <c r="B22" s="285" t="s">
        <v>176</v>
      </c>
      <c r="C22" s="285">
        <v>2446</v>
      </c>
      <c r="D22" s="285">
        <v>0.8</v>
      </c>
      <c r="E22" s="285">
        <v>0.2</v>
      </c>
      <c r="F22" s="285">
        <v>0.8</v>
      </c>
      <c r="G22" s="285">
        <v>0.2</v>
      </c>
      <c r="H22" s="285">
        <v>587.04</v>
      </c>
      <c r="I22" s="285">
        <v>390</v>
      </c>
      <c r="J22" s="285">
        <v>157.9</v>
      </c>
      <c r="K22" s="285">
        <v>39.14</v>
      </c>
      <c r="L22" s="285">
        <v>0</v>
      </c>
      <c r="M22" s="285"/>
    </row>
    <row r="23" spans="1:13">
      <c r="A23" s="510"/>
      <c r="B23" s="285" t="s">
        <v>177</v>
      </c>
      <c r="C23" s="285">
        <v>418</v>
      </c>
      <c r="D23" s="285">
        <v>0.8</v>
      </c>
      <c r="E23" s="285">
        <v>0.2</v>
      </c>
      <c r="F23" s="285">
        <v>0.8</v>
      </c>
      <c r="G23" s="285">
        <v>0.2</v>
      </c>
      <c r="H23" s="285">
        <v>100.32</v>
      </c>
      <c r="I23" s="285">
        <v>67</v>
      </c>
      <c r="J23" s="285">
        <v>26.63</v>
      </c>
      <c r="K23" s="285">
        <v>6.69</v>
      </c>
      <c r="L23" s="285">
        <v>0</v>
      </c>
      <c r="M23" s="285"/>
    </row>
    <row r="24" spans="1:13">
      <c r="A24" s="510" t="s">
        <v>178</v>
      </c>
      <c r="B24" s="285" t="s">
        <v>179</v>
      </c>
      <c r="C24" s="285">
        <v>18871</v>
      </c>
      <c r="D24" s="285"/>
      <c r="E24" s="285"/>
      <c r="F24" s="285"/>
      <c r="G24" s="285"/>
      <c r="H24" s="285">
        <v>4529.04</v>
      </c>
      <c r="I24" s="285">
        <v>2286</v>
      </c>
      <c r="J24" s="285">
        <v>941.51</v>
      </c>
      <c r="K24" s="285">
        <v>1301.53</v>
      </c>
      <c r="L24" s="285">
        <v>0</v>
      </c>
      <c r="M24" s="285" t="s">
        <v>1</v>
      </c>
    </row>
    <row r="25" spans="1:13" ht="27">
      <c r="A25" s="510"/>
      <c r="B25" s="285" t="s">
        <v>348</v>
      </c>
      <c r="C25" s="285">
        <v>10127</v>
      </c>
      <c r="D25" s="285"/>
      <c r="E25" s="285"/>
      <c r="F25" s="285"/>
      <c r="G25" s="285"/>
      <c r="H25" s="285">
        <v>2430.48</v>
      </c>
      <c r="I25" s="285">
        <v>1211</v>
      </c>
      <c r="J25" s="285">
        <v>175.84</v>
      </c>
      <c r="K25" s="285">
        <v>1043.6400000000001</v>
      </c>
      <c r="L25" s="285">
        <v>0</v>
      </c>
      <c r="M25" s="285" t="s">
        <v>1</v>
      </c>
    </row>
    <row r="26" spans="1:13">
      <c r="A26" s="510"/>
      <c r="B26" s="285" t="s">
        <v>180</v>
      </c>
      <c r="C26" s="285">
        <v>6552</v>
      </c>
      <c r="D26" s="285">
        <v>0.6</v>
      </c>
      <c r="E26" s="285">
        <v>0.4</v>
      </c>
      <c r="F26" s="285"/>
      <c r="G26" s="285">
        <v>1</v>
      </c>
      <c r="H26" s="285">
        <v>1572.48</v>
      </c>
      <c r="I26" s="285">
        <v>784</v>
      </c>
      <c r="J26" s="285">
        <v>2.24000000000001</v>
      </c>
      <c r="K26" s="285">
        <v>786.24</v>
      </c>
      <c r="L26" s="285">
        <v>0</v>
      </c>
      <c r="M26" s="285"/>
    </row>
    <row r="27" spans="1:13">
      <c r="A27" s="510"/>
      <c r="B27" s="285" t="s">
        <v>181</v>
      </c>
      <c r="C27" s="285">
        <v>3246</v>
      </c>
      <c r="D27" s="285">
        <v>0.6</v>
      </c>
      <c r="E27" s="285">
        <v>0.4</v>
      </c>
      <c r="F27" s="285">
        <v>0.4</v>
      </c>
      <c r="G27" s="285">
        <v>0.6</v>
      </c>
      <c r="H27" s="285">
        <v>779.04</v>
      </c>
      <c r="I27" s="285">
        <v>388</v>
      </c>
      <c r="J27" s="285">
        <v>157.33000000000001</v>
      </c>
      <c r="K27" s="285">
        <v>233.71</v>
      </c>
      <c r="L27" s="285">
        <v>0</v>
      </c>
      <c r="M27" s="285"/>
    </row>
    <row r="28" spans="1:13">
      <c r="A28" s="510"/>
      <c r="B28" s="285" t="s">
        <v>182</v>
      </c>
      <c r="C28" s="285">
        <v>329</v>
      </c>
      <c r="D28" s="285">
        <v>0.6</v>
      </c>
      <c r="E28" s="285">
        <v>0.4</v>
      </c>
      <c r="F28" s="285">
        <v>0.4</v>
      </c>
      <c r="G28" s="285">
        <v>0.6</v>
      </c>
      <c r="H28" s="285">
        <v>78.959999999999994</v>
      </c>
      <c r="I28" s="285">
        <v>39</v>
      </c>
      <c r="J28" s="285">
        <v>16.27</v>
      </c>
      <c r="K28" s="285">
        <v>23.69</v>
      </c>
      <c r="L28" s="285">
        <v>0</v>
      </c>
      <c r="M28" s="285"/>
    </row>
    <row r="29" spans="1:13">
      <c r="A29" s="510"/>
      <c r="B29" s="285" t="s">
        <v>183</v>
      </c>
      <c r="C29" s="285">
        <v>4834</v>
      </c>
      <c r="D29" s="285">
        <v>0.6</v>
      </c>
      <c r="E29" s="285">
        <v>0.4</v>
      </c>
      <c r="F29" s="285">
        <v>0.75</v>
      </c>
      <c r="G29" s="285">
        <v>0.25</v>
      </c>
      <c r="H29" s="285">
        <v>1160.1600000000001</v>
      </c>
      <c r="I29" s="285">
        <v>578</v>
      </c>
      <c r="J29" s="285">
        <v>437.14</v>
      </c>
      <c r="K29" s="285">
        <v>145.02000000000001</v>
      </c>
      <c r="L29" s="285">
        <v>0</v>
      </c>
      <c r="M29" s="285"/>
    </row>
    <row r="30" spans="1:13">
      <c r="A30" s="510"/>
      <c r="B30" s="285" t="s">
        <v>184</v>
      </c>
      <c r="C30" s="285">
        <v>3171</v>
      </c>
      <c r="D30" s="285">
        <v>0.6</v>
      </c>
      <c r="E30" s="285">
        <v>0.4</v>
      </c>
      <c r="F30" s="285">
        <v>0.75</v>
      </c>
      <c r="G30" s="285">
        <v>0.25</v>
      </c>
      <c r="H30" s="285">
        <v>761.04</v>
      </c>
      <c r="I30" s="285">
        <v>379</v>
      </c>
      <c r="J30" s="285">
        <v>286.91000000000003</v>
      </c>
      <c r="K30" s="285">
        <v>95.13</v>
      </c>
      <c r="L30" s="285">
        <v>0</v>
      </c>
      <c r="M30" s="285"/>
    </row>
    <row r="31" spans="1:13">
      <c r="A31" s="510"/>
      <c r="B31" s="285" t="s">
        <v>185</v>
      </c>
      <c r="C31" s="285">
        <v>739</v>
      </c>
      <c r="D31" s="285">
        <v>0.8</v>
      </c>
      <c r="E31" s="285">
        <v>0.2</v>
      </c>
      <c r="F31" s="285">
        <v>0.7</v>
      </c>
      <c r="G31" s="285">
        <v>0.3</v>
      </c>
      <c r="H31" s="285">
        <v>177.36</v>
      </c>
      <c r="I31" s="285">
        <v>118</v>
      </c>
      <c r="J31" s="285">
        <v>41.62</v>
      </c>
      <c r="K31" s="285">
        <v>17.739999999999998</v>
      </c>
      <c r="L31" s="285">
        <v>0</v>
      </c>
      <c r="M31" s="285"/>
    </row>
    <row r="32" spans="1:13">
      <c r="A32" s="510" t="s">
        <v>186</v>
      </c>
      <c r="B32" s="285" t="s">
        <v>187</v>
      </c>
      <c r="C32" s="285">
        <v>60734</v>
      </c>
      <c r="D32" s="285">
        <v>8.4</v>
      </c>
      <c r="E32" s="285">
        <v>4.5999999999999996</v>
      </c>
      <c r="F32" s="285">
        <v>7.15</v>
      </c>
      <c r="G32" s="285">
        <v>5.85</v>
      </c>
      <c r="H32" s="285">
        <v>14576.16</v>
      </c>
      <c r="I32" s="285">
        <v>7777</v>
      </c>
      <c r="J32" s="285">
        <v>3625.93</v>
      </c>
      <c r="K32" s="285">
        <v>3173.23</v>
      </c>
      <c r="L32" s="285">
        <v>0</v>
      </c>
      <c r="M32" s="285" t="s">
        <v>1</v>
      </c>
    </row>
    <row r="33" spans="1:13" ht="27">
      <c r="A33" s="510"/>
      <c r="B33" s="285" t="s">
        <v>349</v>
      </c>
      <c r="C33" s="285">
        <v>26905</v>
      </c>
      <c r="D33" s="285">
        <v>3.6</v>
      </c>
      <c r="E33" s="285">
        <v>2.4</v>
      </c>
      <c r="F33" s="285">
        <v>2</v>
      </c>
      <c r="G33" s="285">
        <v>4</v>
      </c>
      <c r="H33" s="285">
        <v>6457.2</v>
      </c>
      <c r="I33" s="285">
        <v>3218</v>
      </c>
      <c r="J33" s="285">
        <v>1004.86</v>
      </c>
      <c r="K33" s="285">
        <v>2234.34</v>
      </c>
      <c r="L33" s="285">
        <v>0</v>
      </c>
      <c r="M33" s="285" t="s">
        <v>1</v>
      </c>
    </row>
    <row r="34" spans="1:13">
      <c r="A34" s="510"/>
      <c r="B34" s="285" t="s">
        <v>188</v>
      </c>
      <c r="C34" s="285">
        <v>6191</v>
      </c>
      <c r="D34" s="285">
        <v>0.6</v>
      </c>
      <c r="E34" s="285">
        <v>0.4</v>
      </c>
      <c r="F34" s="285"/>
      <c r="G34" s="285">
        <v>1</v>
      </c>
      <c r="H34" s="285">
        <v>1485.84</v>
      </c>
      <c r="I34" s="285">
        <v>741</v>
      </c>
      <c r="J34" s="285">
        <v>1.91999999999996</v>
      </c>
      <c r="K34" s="285">
        <v>742.92</v>
      </c>
      <c r="L34" s="285">
        <v>0</v>
      </c>
      <c r="M34" s="285"/>
    </row>
    <row r="35" spans="1:13">
      <c r="A35" s="510"/>
      <c r="B35" s="285" t="s">
        <v>189</v>
      </c>
      <c r="C35" s="285">
        <v>430</v>
      </c>
      <c r="D35" s="285">
        <v>0.6</v>
      </c>
      <c r="E35" s="285">
        <v>0.4</v>
      </c>
      <c r="F35" s="285">
        <v>0.4</v>
      </c>
      <c r="G35" s="285">
        <v>0.6</v>
      </c>
      <c r="H35" s="285">
        <v>103.2</v>
      </c>
      <c r="I35" s="285">
        <v>51</v>
      </c>
      <c r="J35" s="285">
        <v>21.24</v>
      </c>
      <c r="K35" s="285">
        <v>30.96</v>
      </c>
      <c r="L35" s="285">
        <v>0</v>
      </c>
      <c r="M35" s="285"/>
    </row>
    <row r="36" spans="1:13">
      <c r="A36" s="510"/>
      <c r="B36" s="285" t="s">
        <v>191</v>
      </c>
      <c r="C36" s="285">
        <v>5693</v>
      </c>
      <c r="D36" s="285">
        <v>0.6</v>
      </c>
      <c r="E36" s="285">
        <v>0.4</v>
      </c>
      <c r="F36" s="285">
        <v>0.4</v>
      </c>
      <c r="G36" s="285">
        <v>0.6</v>
      </c>
      <c r="H36" s="285">
        <v>1366.32</v>
      </c>
      <c r="I36" s="285">
        <v>681</v>
      </c>
      <c r="J36" s="285">
        <v>275.42</v>
      </c>
      <c r="K36" s="285">
        <v>409.9</v>
      </c>
      <c r="L36" s="285">
        <v>0</v>
      </c>
      <c r="M36" s="285"/>
    </row>
    <row r="37" spans="1:13">
      <c r="A37" s="510"/>
      <c r="B37" s="285" t="s">
        <v>192</v>
      </c>
      <c r="C37" s="285">
        <v>1375</v>
      </c>
      <c r="D37" s="285">
        <v>0.6</v>
      </c>
      <c r="E37" s="285">
        <v>0.4</v>
      </c>
      <c r="F37" s="285">
        <v>0.4</v>
      </c>
      <c r="G37" s="285">
        <v>0.6</v>
      </c>
      <c r="H37" s="285">
        <v>330</v>
      </c>
      <c r="I37" s="285">
        <v>164</v>
      </c>
      <c r="J37" s="285">
        <v>67</v>
      </c>
      <c r="K37" s="285">
        <v>99</v>
      </c>
      <c r="L37" s="285">
        <v>0</v>
      </c>
      <c r="M37" s="285"/>
    </row>
    <row r="38" spans="1:13" ht="30.95" customHeight="1">
      <c r="A38" s="510"/>
      <c r="B38" s="285" t="s">
        <v>190</v>
      </c>
      <c r="C38" s="285">
        <v>5328</v>
      </c>
      <c r="D38" s="285">
        <v>0.6</v>
      </c>
      <c r="E38" s="285">
        <v>0.4</v>
      </c>
      <c r="F38" s="285">
        <v>0.4</v>
      </c>
      <c r="G38" s="285">
        <v>0.6</v>
      </c>
      <c r="H38" s="285">
        <v>1278.72</v>
      </c>
      <c r="I38" s="285">
        <v>637</v>
      </c>
      <c r="J38" s="285">
        <v>258.10000000000002</v>
      </c>
      <c r="K38" s="285">
        <v>383.62</v>
      </c>
      <c r="L38" s="285">
        <v>0</v>
      </c>
      <c r="M38" s="285"/>
    </row>
    <row r="39" spans="1:13" ht="24" customHeight="1">
      <c r="A39" s="510"/>
      <c r="B39" s="285" t="s">
        <v>193</v>
      </c>
      <c r="C39" s="285">
        <v>7888</v>
      </c>
      <c r="D39" s="285">
        <v>0.6</v>
      </c>
      <c r="E39" s="285">
        <v>0.4</v>
      </c>
      <c r="F39" s="285">
        <v>0.4</v>
      </c>
      <c r="G39" s="285">
        <v>0.6</v>
      </c>
      <c r="H39" s="285">
        <v>1893.12</v>
      </c>
      <c r="I39" s="285">
        <v>944</v>
      </c>
      <c r="J39" s="285">
        <v>381.18</v>
      </c>
      <c r="K39" s="285">
        <v>567.94000000000005</v>
      </c>
      <c r="L39" s="285">
        <v>0</v>
      </c>
      <c r="M39" s="285"/>
    </row>
    <row r="40" spans="1:13">
      <c r="A40" s="510"/>
      <c r="B40" s="285" t="s">
        <v>194</v>
      </c>
      <c r="C40" s="285">
        <v>6063</v>
      </c>
      <c r="D40" s="285">
        <v>0.6</v>
      </c>
      <c r="E40" s="285">
        <v>0.4</v>
      </c>
      <c r="F40" s="285">
        <v>0.75</v>
      </c>
      <c r="G40" s="285">
        <v>0.25</v>
      </c>
      <c r="H40" s="285">
        <v>1455.12</v>
      </c>
      <c r="I40" s="285">
        <v>725</v>
      </c>
      <c r="J40" s="285">
        <v>548.23</v>
      </c>
      <c r="K40" s="285">
        <v>181.89</v>
      </c>
      <c r="L40" s="285">
        <v>0</v>
      </c>
      <c r="M40" s="285"/>
    </row>
    <row r="41" spans="1:13">
      <c r="A41" s="510"/>
      <c r="B41" s="285" t="s">
        <v>195</v>
      </c>
      <c r="C41" s="285">
        <v>5644</v>
      </c>
      <c r="D41" s="285">
        <v>0.6</v>
      </c>
      <c r="E41" s="285">
        <v>0.4</v>
      </c>
      <c r="F41" s="285">
        <v>0.75</v>
      </c>
      <c r="G41" s="285">
        <v>0.25</v>
      </c>
      <c r="H41" s="285">
        <v>1354.56</v>
      </c>
      <c r="I41" s="285">
        <v>675</v>
      </c>
      <c r="J41" s="285">
        <v>510.24</v>
      </c>
      <c r="K41" s="285">
        <v>169.32</v>
      </c>
      <c r="L41" s="285">
        <v>0</v>
      </c>
      <c r="M41" s="285"/>
    </row>
    <row r="42" spans="1:13">
      <c r="A42" s="510"/>
      <c r="B42" s="285" t="s">
        <v>196</v>
      </c>
      <c r="C42" s="285">
        <v>3745</v>
      </c>
      <c r="D42" s="285">
        <v>0.8</v>
      </c>
      <c r="E42" s="285">
        <v>0.2</v>
      </c>
      <c r="F42" s="285">
        <v>0.7</v>
      </c>
      <c r="G42" s="285">
        <v>0.3</v>
      </c>
      <c r="H42" s="285">
        <v>898.8</v>
      </c>
      <c r="I42" s="285">
        <v>597</v>
      </c>
      <c r="J42" s="285">
        <v>211.92</v>
      </c>
      <c r="K42" s="285">
        <v>89.879999999999896</v>
      </c>
      <c r="L42" s="285">
        <v>0</v>
      </c>
      <c r="M42" s="285"/>
    </row>
    <row r="43" spans="1:13">
      <c r="A43" s="510"/>
      <c r="B43" s="285" t="s">
        <v>197</v>
      </c>
      <c r="C43" s="285">
        <v>3040</v>
      </c>
      <c r="D43" s="285">
        <v>0.6</v>
      </c>
      <c r="E43" s="285">
        <v>0.4</v>
      </c>
      <c r="F43" s="285">
        <v>0.7</v>
      </c>
      <c r="G43" s="285">
        <v>0.3</v>
      </c>
      <c r="H43" s="285">
        <v>729.6</v>
      </c>
      <c r="I43" s="285">
        <v>364</v>
      </c>
      <c r="J43" s="285">
        <v>256.16000000000003</v>
      </c>
      <c r="K43" s="285">
        <v>109.44</v>
      </c>
      <c r="L43" s="285">
        <v>0</v>
      </c>
      <c r="M43" s="285"/>
    </row>
    <row r="44" spans="1:13">
      <c r="A44" s="510"/>
      <c r="B44" s="285" t="s">
        <v>198</v>
      </c>
      <c r="C44" s="285">
        <v>6241</v>
      </c>
      <c r="D44" s="285">
        <v>0.6</v>
      </c>
      <c r="E44" s="285">
        <v>0.4</v>
      </c>
      <c r="F44" s="285">
        <v>0.7</v>
      </c>
      <c r="G44" s="285">
        <v>0.3</v>
      </c>
      <c r="H44" s="285">
        <v>1497.84</v>
      </c>
      <c r="I44" s="285">
        <v>747</v>
      </c>
      <c r="J44" s="285">
        <v>526.16</v>
      </c>
      <c r="K44" s="285">
        <v>224.68</v>
      </c>
      <c r="L44" s="285">
        <v>0</v>
      </c>
      <c r="M44" s="285"/>
    </row>
    <row r="45" spans="1:13">
      <c r="A45" s="510"/>
      <c r="B45" s="285" t="s">
        <v>199</v>
      </c>
      <c r="C45" s="285">
        <v>4559</v>
      </c>
      <c r="D45" s="285">
        <v>0.8</v>
      </c>
      <c r="E45" s="285">
        <v>0.2</v>
      </c>
      <c r="F45" s="285">
        <v>0.8</v>
      </c>
      <c r="G45" s="285">
        <v>0.2</v>
      </c>
      <c r="H45" s="285">
        <v>1094.1600000000001</v>
      </c>
      <c r="I45" s="285">
        <v>727</v>
      </c>
      <c r="J45" s="285">
        <v>294.22000000000003</v>
      </c>
      <c r="K45" s="285">
        <v>72.940000000000097</v>
      </c>
      <c r="L45" s="285">
        <v>0</v>
      </c>
      <c r="M45" s="285"/>
    </row>
    <row r="46" spans="1:13">
      <c r="A46" s="510"/>
      <c r="B46" s="285" t="s">
        <v>200</v>
      </c>
      <c r="C46" s="285">
        <v>4537</v>
      </c>
      <c r="D46" s="285">
        <v>0.8</v>
      </c>
      <c r="E46" s="285">
        <v>0.2</v>
      </c>
      <c r="F46" s="285">
        <v>0.75</v>
      </c>
      <c r="G46" s="285">
        <v>0.25</v>
      </c>
      <c r="H46" s="285">
        <v>1088.8800000000001</v>
      </c>
      <c r="I46" s="285">
        <v>724</v>
      </c>
      <c r="J46" s="285">
        <v>274.14</v>
      </c>
      <c r="K46" s="285">
        <v>90.740000000000094</v>
      </c>
      <c r="L46" s="285">
        <v>0</v>
      </c>
      <c r="M46" s="285"/>
    </row>
    <row r="47" spans="1:13">
      <c r="A47" s="510" t="s">
        <v>201</v>
      </c>
      <c r="B47" s="285" t="s">
        <v>202</v>
      </c>
      <c r="C47" s="285">
        <v>78401</v>
      </c>
      <c r="D47" s="285">
        <v>7.2</v>
      </c>
      <c r="E47" s="285">
        <v>2.8</v>
      </c>
      <c r="F47" s="285">
        <v>7.15</v>
      </c>
      <c r="G47" s="285">
        <v>2.85</v>
      </c>
      <c r="H47" s="285">
        <v>18816.240000000002</v>
      </c>
      <c r="I47" s="285">
        <v>10362</v>
      </c>
      <c r="J47" s="285">
        <v>4099.63</v>
      </c>
      <c r="K47" s="285">
        <v>4354.6099999999997</v>
      </c>
      <c r="L47" s="285">
        <v>0</v>
      </c>
      <c r="M47" s="285" t="s">
        <v>1</v>
      </c>
    </row>
    <row r="48" spans="1:13" ht="27">
      <c r="A48" s="510"/>
      <c r="B48" s="285" t="s">
        <v>350</v>
      </c>
      <c r="C48" s="285">
        <v>27410</v>
      </c>
      <c r="D48" s="285">
        <v>0.6</v>
      </c>
      <c r="E48" s="285">
        <v>0.4</v>
      </c>
      <c r="F48" s="285">
        <v>0</v>
      </c>
      <c r="G48" s="285">
        <v>1</v>
      </c>
      <c r="H48" s="285">
        <v>6578.4</v>
      </c>
      <c r="I48" s="285">
        <v>3279</v>
      </c>
      <c r="J48" s="285">
        <v>10.1999999999998</v>
      </c>
      <c r="K48" s="285">
        <v>3289.2</v>
      </c>
      <c r="L48" s="285">
        <v>0</v>
      </c>
      <c r="M48" s="285" t="s">
        <v>1</v>
      </c>
    </row>
    <row r="49" spans="1:13">
      <c r="A49" s="510"/>
      <c r="B49" s="285" t="s">
        <v>203</v>
      </c>
      <c r="C49" s="285">
        <v>27410</v>
      </c>
      <c r="D49" s="285">
        <v>0.6</v>
      </c>
      <c r="E49" s="285">
        <v>0.4</v>
      </c>
      <c r="F49" s="285"/>
      <c r="G49" s="285">
        <v>1</v>
      </c>
      <c r="H49" s="285">
        <v>6578.4</v>
      </c>
      <c r="I49" s="285">
        <v>3279</v>
      </c>
      <c r="J49" s="285">
        <v>10.1999999999998</v>
      </c>
      <c r="K49" s="285">
        <v>3289.2</v>
      </c>
      <c r="L49" s="285">
        <v>0</v>
      </c>
      <c r="M49" s="285"/>
    </row>
    <row r="50" spans="1:13">
      <c r="A50" s="510"/>
      <c r="B50" s="285" t="s">
        <v>207</v>
      </c>
      <c r="C50" s="285">
        <v>6528</v>
      </c>
      <c r="D50" s="285">
        <v>0.6</v>
      </c>
      <c r="E50" s="285">
        <v>0.4</v>
      </c>
      <c r="F50" s="285">
        <v>0.75</v>
      </c>
      <c r="G50" s="285">
        <v>0.25</v>
      </c>
      <c r="H50" s="285">
        <v>1566.72</v>
      </c>
      <c r="I50" s="285">
        <v>781</v>
      </c>
      <c r="J50" s="285">
        <v>589.88</v>
      </c>
      <c r="K50" s="285">
        <v>195.84</v>
      </c>
      <c r="L50" s="285">
        <v>0</v>
      </c>
      <c r="M50" s="285"/>
    </row>
    <row r="51" spans="1:13">
      <c r="A51" s="510"/>
      <c r="B51" s="285" t="s">
        <v>208</v>
      </c>
      <c r="C51" s="285">
        <v>4002</v>
      </c>
      <c r="D51" s="285">
        <v>0.8</v>
      </c>
      <c r="E51" s="285">
        <v>0.2</v>
      </c>
      <c r="F51" s="285">
        <v>0.8</v>
      </c>
      <c r="G51" s="285">
        <v>0.2</v>
      </c>
      <c r="H51" s="285">
        <v>960.48</v>
      </c>
      <c r="I51" s="285">
        <v>638</v>
      </c>
      <c r="J51" s="285">
        <v>258.45</v>
      </c>
      <c r="K51" s="285">
        <v>64.03</v>
      </c>
      <c r="L51" s="285">
        <v>0</v>
      </c>
      <c r="M51" s="285"/>
    </row>
    <row r="52" spans="1:13">
      <c r="A52" s="510"/>
      <c r="B52" s="285" t="s">
        <v>209</v>
      </c>
      <c r="C52" s="285">
        <v>9675</v>
      </c>
      <c r="D52" s="285">
        <v>0.8</v>
      </c>
      <c r="E52" s="285">
        <v>0.2</v>
      </c>
      <c r="F52" s="285">
        <v>0.8</v>
      </c>
      <c r="G52" s="285">
        <v>0.2</v>
      </c>
      <c r="H52" s="285">
        <v>2322</v>
      </c>
      <c r="I52" s="285">
        <v>1543</v>
      </c>
      <c r="J52" s="285">
        <v>624.20000000000005</v>
      </c>
      <c r="K52" s="285">
        <v>154.80000000000001</v>
      </c>
      <c r="L52" s="285">
        <v>0</v>
      </c>
      <c r="M52" s="285"/>
    </row>
    <row r="53" spans="1:13">
      <c r="A53" s="510"/>
      <c r="B53" s="285" t="s">
        <v>210</v>
      </c>
      <c r="C53" s="285">
        <v>9666</v>
      </c>
      <c r="D53" s="285">
        <v>0.6</v>
      </c>
      <c r="E53" s="285">
        <v>0.4</v>
      </c>
      <c r="F53" s="285">
        <v>0.8</v>
      </c>
      <c r="G53" s="285">
        <v>0.2</v>
      </c>
      <c r="H53" s="285">
        <v>2319.84</v>
      </c>
      <c r="I53" s="285">
        <v>1156</v>
      </c>
      <c r="J53" s="285">
        <v>931.86</v>
      </c>
      <c r="K53" s="285">
        <v>231.98</v>
      </c>
      <c r="L53" s="285">
        <v>0</v>
      </c>
      <c r="M53" s="285"/>
    </row>
    <row r="54" spans="1:13">
      <c r="A54" s="510"/>
      <c r="B54" s="285" t="s">
        <v>211</v>
      </c>
      <c r="C54" s="285">
        <v>10104</v>
      </c>
      <c r="D54" s="285">
        <v>0.6</v>
      </c>
      <c r="E54" s="285">
        <v>0.4</v>
      </c>
      <c r="F54" s="285">
        <v>0.8</v>
      </c>
      <c r="G54" s="285">
        <v>0.2</v>
      </c>
      <c r="H54" s="285">
        <v>2424.96</v>
      </c>
      <c r="I54" s="285">
        <v>1209</v>
      </c>
      <c r="J54" s="285">
        <v>973.46</v>
      </c>
      <c r="K54" s="285">
        <v>242.5</v>
      </c>
      <c r="L54" s="285">
        <v>0</v>
      </c>
      <c r="M54" s="285"/>
    </row>
    <row r="55" spans="1:13">
      <c r="A55" s="510"/>
      <c r="B55" s="285" t="s">
        <v>212</v>
      </c>
      <c r="C55" s="285">
        <v>4383</v>
      </c>
      <c r="D55" s="285">
        <v>0.8</v>
      </c>
      <c r="E55" s="285">
        <v>0.2</v>
      </c>
      <c r="F55" s="285">
        <v>0.8</v>
      </c>
      <c r="G55" s="285">
        <v>0.2</v>
      </c>
      <c r="H55" s="285">
        <v>1051.92</v>
      </c>
      <c r="I55" s="285">
        <v>699</v>
      </c>
      <c r="J55" s="285">
        <v>282.79000000000002</v>
      </c>
      <c r="K55" s="285">
        <v>70.130000000000095</v>
      </c>
      <c r="L55" s="285">
        <v>0</v>
      </c>
      <c r="M55" s="285"/>
    </row>
    <row r="56" spans="1:13">
      <c r="A56" s="510"/>
      <c r="B56" s="285" t="s">
        <v>213</v>
      </c>
      <c r="C56" s="285">
        <v>4334</v>
      </c>
      <c r="D56" s="285">
        <v>0.8</v>
      </c>
      <c r="E56" s="285">
        <v>0.2</v>
      </c>
      <c r="F56" s="285">
        <v>0.8</v>
      </c>
      <c r="G56" s="285">
        <v>0.2</v>
      </c>
      <c r="H56" s="285">
        <v>1040.1600000000001</v>
      </c>
      <c r="I56" s="285">
        <v>691</v>
      </c>
      <c r="J56" s="285">
        <v>279.82</v>
      </c>
      <c r="K56" s="285">
        <v>69.34</v>
      </c>
      <c r="L56" s="285">
        <v>0</v>
      </c>
      <c r="M56" s="285"/>
    </row>
    <row r="57" spans="1:13">
      <c r="A57" s="510"/>
      <c r="B57" s="285" t="s">
        <v>214</v>
      </c>
      <c r="C57" s="285">
        <v>766</v>
      </c>
      <c r="D57" s="285">
        <v>0.8</v>
      </c>
      <c r="E57" s="285">
        <v>0.2</v>
      </c>
      <c r="F57" s="285">
        <v>0.8</v>
      </c>
      <c r="G57" s="285">
        <v>0.2</v>
      </c>
      <c r="H57" s="285">
        <v>183.84</v>
      </c>
      <c r="I57" s="285">
        <v>122</v>
      </c>
      <c r="J57" s="285">
        <v>49.58</v>
      </c>
      <c r="K57" s="285">
        <v>12.26</v>
      </c>
      <c r="L57" s="285">
        <v>0</v>
      </c>
      <c r="M57" s="285"/>
    </row>
    <row r="58" spans="1:13">
      <c r="A58" s="510"/>
      <c r="B58" s="285" t="s">
        <v>215</v>
      </c>
      <c r="C58" s="285">
        <v>1533</v>
      </c>
      <c r="D58" s="285">
        <v>0.8</v>
      </c>
      <c r="E58" s="285">
        <v>0.2</v>
      </c>
      <c r="F58" s="285">
        <v>0.8</v>
      </c>
      <c r="G58" s="285">
        <v>0.2</v>
      </c>
      <c r="H58" s="285">
        <v>367.92</v>
      </c>
      <c r="I58" s="285">
        <v>244</v>
      </c>
      <c r="J58" s="285">
        <v>99.39</v>
      </c>
      <c r="K58" s="285">
        <v>24.53</v>
      </c>
      <c r="L58" s="285">
        <v>0</v>
      </c>
      <c r="M58" s="285"/>
    </row>
    <row r="59" spans="1:13">
      <c r="A59" s="510" t="s">
        <v>216</v>
      </c>
      <c r="B59" s="285" t="s">
        <v>217</v>
      </c>
      <c r="C59" s="285">
        <v>38139</v>
      </c>
      <c r="D59" s="285">
        <v>5.6</v>
      </c>
      <c r="E59" s="285">
        <v>3.4</v>
      </c>
      <c r="F59" s="285">
        <v>5.0999999999999996</v>
      </c>
      <c r="G59" s="285">
        <v>3.9</v>
      </c>
      <c r="H59" s="285">
        <v>9153.36</v>
      </c>
      <c r="I59" s="285">
        <v>4774</v>
      </c>
      <c r="J59" s="285">
        <v>2118.13</v>
      </c>
      <c r="K59" s="285">
        <v>2261.23</v>
      </c>
      <c r="L59" s="285">
        <v>0</v>
      </c>
      <c r="M59" s="285" t="s">
        <v>1</v>
      </c>
    </row>
    <row r="60" spans="1:13" ht="27">
      <c r="A60" s="510"/>
      <c r="B60" s="285" t="s">
        <v>351</v>
      </c>
      <c r="C60" s="285">
        <v>12632</v>
      </c>
      <c r="D60" s="285">
        <v>1.8</v>
      </c>
      <c r="E60" s="285">
        <v>1.2</v>
      </c>
      <c r="F60" s="285">
        <v>0.8</v>
      </c>
      <c r="G60" s="285">
        <v>2.2000000000000002</v>
      </c>
      <c r="H60" s="285">
        <v>3031.68</v>
      </c>
      <c r="I60" s="285">
        <v>1511</v>
      </c>
      <c r="J60" s="285">
        <v>71.759999999999906</v>
      </c>
      <c r="K60" s="285">
        <v>1448.92</v>
      </c>
      <c r="L60" s="285">
        <v>0</v>
      </c>
      <c r="M60" s="285" t="s">
        <v>1</v>
      </c>
    </row>
    <row r="61" spans="1:13">
      <c r="A61" s="510"/>
      <c r="B61" s="285" t="s">
        <v>218</v>
      </c>
      <c r="C61" s="285">
        <v>11238</v>
      </c>
      <c r="D61" s="285">
        <v>0.6</v>
      </c>
      <c r="E61" s="285">
        <v>0.4</v>
      </c>
      <c r="F61" s="285"/>
      <c r="G61" s="285">
        <v>1</v>
      </c>
      <c r="H61" s="285">
        <v>2697.12</v>
      </c>
      <c r="I61" s="285">
        <v>1344</v>
      </c>
      <c r="J61" s="285">
        <v>4.5599999999999499</v>
      </c>
      <c r="K61" s="285">
        <v>1348.56</v>
      </c>
      <c r="L61" s="285">
        <v>0</v>
      </c>
      <c r="M61" s="285"/>
    </row>
    <row r="62" spans="1:13">
      <c r="A62" s="510"/>
      <c r="B62" s="285" t="s">
        <v>219</v>
      </c>
      <c r="C62" s="285">
        <v>1052</v>
      </c>
      <c r="D62" s="285">
        <v>0.6</v>
      </c>
      <c r="E62" s="285">
        <v>0.4</v>
      </c>
      <c r="F62" s="285">
        <v>0.4</v>
      </c>
      <c r="G62" s="285">
        <v>0.6</v>
      </c>
      <c r="H62" s="285">
        <v>252.48</v>
      </c>
      <c r="I62" s="285">
        <v>126</v>
      </c>
      <c r="J62" s="285">
        <v>50.74</v>
      </c>
      <c r="K62" s="285">
        <v>75.739999999999995</v>
      </c>
      <c r="L62" s="285">
        <v>0</v>
      </c>
      <c r="M62" s="285"/>
    </row>
    <row r="63" spans="1:13">
      <c r="A63" s="510"/>
      <c r="B63" s="285" t="s">
        <v>220</v>
      </c>
      <c r="C63" s="285">
        <v>342</v>
      </c>
      <c r="D63" s="285">
        <v>0.6</v>
      </c>
      <c r="E63" s="285">
        <v>0.4</v>
      </c>
      <c r="F63" s="285">
        <v>0.4</v>
      </c>
      <c r="G63" s="285">
        <v>0.6</v>
      </c>
      <c r="H63" s="285">
        <v>82.08</v>
      </c>
      <c r="I63" s="285">
        <v>41</v>
      </c>
      <c r="J63" s="285">
        <v>16.46</v>
      </c>
      <c r="K63" s="285">
        <v>24.62</v>
      </c>
      <c r="L63" s="285">
        <v>0</v>
      </c>
      <c r="M63" s="285"/>
    </row>
    <row r="64" spans="1:13">
      <c r="A64" s="510"/>
      <c r="B64" s="285" t="s">
        <v>223</v>
      </c>
      <c r="C64" s="285">
        <v>5558</v>
      </c>
      <c r="D64" s="285">
        <v>0.6</v>
      </c>
      <c r="E64" s="285">
        <v>0.4</v>
      </c>
      <c r="F64" s="285">
        <v>0.7</v>
      </c>
      <c r="G64" s="285">
        <v>0.3</v>
      </c>
      <c r="H64" s="285">
        <v>1333.92</v>
      </c>
      <c r="I64" s="285">
        <v>665</v>
      </c>
      <c r="J64" s="285">
        <v>468.83</v>
      </c>
      <c r="K64" s="285">
        <v>200.09</v>
      </c>
      <c r="L64" s="285">
        <v>0</v>
      </c>
      <c r="M64" s="285"/>
    </row>
    <row r="65" spans="1:13">
      <c r="A65" s="510"/>
      <c r="B65" s="285" t="s">
        <v>224</v>
      </c>
      <c r="C65" s="285">
        <v>5297</v>
      </c>
      <c r="D65" s="285">
        <v>0.8</v>
      </c>
      <c r="E65" s="285">
        <v>0.2</v>
      </c>
      <c r="F65" s="285">
        <v>0.8</v>
      </c>
      <c r="G65" s="285">
        <v>0.2</v>
      </c>
      <c r="H65" s="285">
        <v>1271.28</v>
      </c>
      <c r="I65" s="285">
        <v>845</v>
      </c>
      <c r="J65" s="285">
        <v>341.53</v>
      </c>
      <c r="K65" s="285">
        <v>84.75</v>
      </c>
      <c r="L65" s="285">
        <v>0</v>
      </c>
      <c r="M65" s="285"/>
    </row>
    <row r="66" spans="1:13">
      <c r="A66" s="510"/>
      <c r="B66" s="285" t="s">
        <v>225</v>
      </c>
      <c r="C66" s="285">
        <v>4018</v>
      </c>
      <c r="D66" s="285">
        <v>0.6</v>
      </c>
      <c r="E66" s="285">
        <v>0.4</v>
      </c>
      <c r="F66" s="285">
        <v>0.7</v>
      </c>
      <c r="G66" s="285">
        <v>0.3</v>
      </c>
      <c r="H66" s="285">
        <v>964.32</v>
      </c>
      <c r="I66" s="285">
        <v>481</v>
      </c>
      <c r="J66" s="285">
        <v>338.67</v>
      </c>
      <c r="K66" s="285">
        <v>144.65</v>
      </c>
      <c r="L66" s="285">
        <v>0</v>
      </c>
      <c r="M66" s="285"/>
    </row>
    <row r="67" spans="1:13">
      <c r="A67" s="510"/>
      <c r="B67" s="285" t="s">
        <v>226</v>
      </c>
      <c r="C67" s="285">
        <v>2909</v>
      </c>
      <c r="D67" s="285">
        <v>0.6</v>
      </c>
      <c r="E67" s="285">
        <v>0.4</v>
      </c>
      <c r="F67" s="285">
        <v>0.7</v>
      </c>
      <c r="G67" s="285">
        <v>0.3</v>
      </c>
      <c r="H67" s="285">
        <v>698.16</v>
      </c>
      <c r="I67" s="285">
        <v>348</v>
      </c>
      <c r="J67" s="285">
        <v>245.44</v>
      </c>
      <c r="K67" s="285">
        <v>104.72</v>
      </c>
      <c r="L67" s="285">
        <v>0</v>
      </c>
      <c r="M67" s="285"/>
    </row>
    <row r="68" spans="1:13">
      <c r="A68" s="510"/>
      <c r="B68" s="285" t="s">
        <v>227</v>
      </c>
      <c r="C68" s="285">
        <v>3583</v>
      </c>
      <c r="D68" s="285">
        <v>0.6</v>
      </c>
      <c r="E68" s="285">
        <v>0.4</v>
      </c>
      <c r="F68" s="285">
        <v>0.7</v>
      </c>
      <c r="G68" s="285">
        <v>0.3</v>
      </c>
      <c r="H68" s="285">
        <v>859.92</v>
      </c>
      <c r="I68" s="285">
        <v>429</v>
      </c>
      <c r="J68" s="285">
        <v>301.93</v>
      </c>
      <c r="K68" s="285">
        <v>128.99</v>
      </c>
      <c r="L68" s="285">
        <v>0</v>
      </c>
      <c r="M68" s="285"/>
    </row>
    <row r="69" spans="1:13">
      <c r="A69" s="510"/>
      <c r="B69" s="285" t="s">
        <v>228</v>
      </c>
      <c r="C69" s="285">
        <v>4142</v>
      </c>
      <c r="D69" s="285">
        <v>0.6</v>
      </c>
      <c r="E69" s="285">
        <v>0.4</v>
      </c>
      <c r="F69" s="285">
        <v>0.7</v>
      </c>
      <c r="G69" s="285">
        <v>0.3</v>
      </c>
      <c r="H69" s="285">
        <v>994.08</v>
      </c>
      <c r="I69" s="285">
        <v>495</v>
      </c>
      <c r="J69" s="285">
        <v>349.97</v>
      </c>
      <c r="K69" s="285">
        <v>149.11000000000001</v>
      </c>
      <c r="L69" s="285">
        <v>0</v>
      </c>
      <c r="M69" s="285"/>
    </row>
    <row r="70" spans="1:13" ht="15" customHeight="1">
      <c r="A70" s="510" t="s">
        <v>229</v>
      </c>
      <c r="B70" s="285" t="s">
        <v>230</v>
      </c>
      <c r="C70" s="285">
        <v>43026</v>
      </c>
      <c r="D70" s="285">
        <v>5.2</v>
      </c>
      <c r="E70" s="285">
        <v>2.8</v>
      </c>
      <c r="F70" s="285">
        <v>5</v>
      </c>
      <c r="G70" s="285">
        <v>3</v>
      </c>
      <c r="H70" s="285">
        <v>10326.24</v>
      </c>
      <c r="I70" s="285">
        <v>5353</v>
      </c>
      <c r="J70" s="285">
        <v>2092.58</v>
      </c>
      <c r="K70" s="285">
        <v>2880.66</v>
      </c>
      <c r="L70" s="285">
        <v>0</v>
      </c>
      <c r="M70" s="285">
        <v>0</v>
      </c>
    </row>
    <row r="71" spans="1:13" ht="27">
      <c r="A71" s="510"/>
      <c r="B71" s="285" t="s">
        <v>352</v>
      </c>
      <c r="C71" s="285">
        <v>17281</v>
      </c>
      <c r="D71" s="285">
        <v>0.6</v>
      </c>
      <c r="E71" s="285">
        <v>0.4</v>
      </c>
      <c r="F71" s="285">
        <v>0</v>
      </c>
      <c r="G71" s="285">
        <v>1</v>
      </c>
      <c r="H71" s="285">
        <v>4147.4399999999996</v>
      </c>
      <c r="I71" s="285">
        <v>2067</v>
      </c>
      <c r="J71" s="285">
        <v>6.7199999999997999</v>
      </c>
      <c r="K71" s="285">
        <v>2073.7199999999998</v>
      </c>
      <c r="L71" s="285">
        <v>0</v>
      </c>
      <c r="M71" s="285" t="s">
        <v>1</v>
      </c>
    </row>
    <row r="72" spans="1:13">
      <c r="A72" s="510"/>
      <c r="B72" s="285" t="s">
        <v>231</v>
      </c>
      <c r="C72" s="285">
        <v>17281</v>
      </c>
      <c r="D72" s="285">
        <v>0.6</v>
      </c>
      <c r="E72" s="285">
        <v>0.4</v>
      </c>
      <c r="F72" s="285"/>
      <c r="G72" s="285">
        <v>1</v>
      </c>
      <c r="H72" s="285">
        <v>4147.4399999999996</v>
      </c>
      <c r="I72" s="285">
        <v>2067</v>
      </c>
      <c r="J72" s="285">
        <v>6.7199999999997999</v>
      </c>
      <c r="K72" s="285">
        <v>2073.7199999999998</v>
      </c>
      <c r="L72" s="285">
        <v>0</v>
      </c>
      <c r="M72" s="285" t="s">
        <v>1</v>
      </c>
    </row>
    <row r="73" spans="1:13">
      <c r="A73" s="510"/>
      <c r="B73" s="285" t="s">
        <v>237</v>
      </c>
      <c r="C73" s="285">
        <v>757</v>
      </c>
      <c r="D73" s="285">
        <v>0.8</v>
      </c>
      <c r="E73" s="285">
        <v>0.2</v>
      </c>
      <c r="F73" s="285">
        <v>0.7</v>
      </c>
      <c r="G73" s="285">
        <v>0.3</v>
      </c>
      <c r="H73" s="285">
        <v>181.68</v>
      </c>
      <c r="I73" s="285">
        <v>121</v>
      </c>
      <c r="J73" s="285">
        <v>42.51</v>
      </c>
      <c r="K73" s="285">
        <v>18.170000000000002</v>
      </c>
      <c r="L73" s="285">
        <v>0</v>
      </c>
      <c r="M73" s="285"/>
    </row>
    <row r="74" spans="1:13">
      <c r="A74" s="510"/>
      <c r="B74" s="285" t="s">
        <v>238</v>
      </c>
      <c r="C74" s="285">
        <v>2940</v>
      </c>
      <c r="D74" s="285">
        <v>0.6</v>
      </c>
      <c r="E74" s="285">
        <v>0.4</v>
      </c>
      <c r="F74" s="285">
        <v>0.7</v>
      </c>
      <c r="G74" s="285">
        <v>0.3</v>
      </c>
      <c r="H74" s="285">
        <v>705.6</v>
      </c>
      <c r="I74" s="285">
        <v>352</v>
      </c>
      <c r="J74" s="285">
        <v>247.76</v>
      </c>
      <c r="K74" s="285">
        <v>105.84</v>
      </c>
      <c r="L74" s="285">
        <v>0</v>
      </c>
      <c r="M74" s="285"/>
    </row>
    <row r="75" spans="1:13">
      <c r="A75" s="510"/>
      <c r="B75" s="285" t="s">
        <v>239</v>
      </c>
      <c r="C75" s="285">
        <v>3982</v>
      </c>
      <c r="D75" s="285">
        <v>0.6</v>
      </c>
      <c r="E75" s="285">
        <v>0.4</v>
      </c>
      <c r="F75" s="285">
        <v>0.7</v>
      </c>
      <c r="G75" s="285">
        <v>0.3</v>
      </c>
      <c r="H75" s="285">
        <v>955.68</v>
      </c>
      <c r="I75" s="285">
        <v>476</v>
      </c>
      <c r="J75" s="285">
        <v>336.33</v>
      </c>
      <c r="K75" s="285">
        <v>143.35</v>
      </c>
      <c r="L75" s="285">
        <v>0</v>
      </c>
      <c r="M75" s="285"/>
    </row>
    <row r="76" spans="1:13">
      <c r="A76" s="510"/>
      <c r="B76" s="285" t="s">
        <v>240</v>
      </c>
      <c r="C76" s="285">
        <v>4424</v>
      </c>
      <c r="D76" s="285">
        <v>0.8</v>
      </c>
      <c r="E76" s="285">
        <v>0.2</v>
      </c>
      <c r="F76" s="285">
        <v>0.7</v>
      </c>
      <c r="G76" s="285">
        <v>0.3</v>
      </c>
      <c r="H76" s="285">
        <v>1061.76</v>
      </c>
      <c r="I76" s="285">
        <v>706</v>
      </c>
      <c r="J76" s="285">
        <v>249.58</v>
      </c>
      <c r="K76" s="285">
        <v>106.18</v>
      </c>
      <c r="L76" s="285">
        <v>0</v>
      </c>
      <c r="M76" s="285"/>
    </row>
    <row r="77" spans="1:13">
      <c r="A77" s="510"/>
      <c r="B77" s="285" t="s">
        <v>241</v>
      </c>
      <c r="C77" s="285">
        <v>2126</v>
      </c>
      <c r="D77" s="285">
        <v>0.6</v>
      </c>
      <c r="E77" s="285">
        <v>0.4</v>
      </c>
      <c r="F77" s="285">
        <v>0.7</v>
      </c>
      <c r="G77" s="285">
        <v>0.3</v>
      </c>
      <c r="H77" s="285">
        <v>510.24</v>
      </c>
      <c r="I77" s="285">
        <v>254</v>
      </c>
      <c r="J77" s="285">
        <v>179.7</v>
      </c>
      <c r="K77" s="285">
        <v>76.540000000000006</v>
      </c>
      <c r="L77" s="285">
        <v>0</v>
      </c>
      <c r="M77" s="285"/>
    </row>
    <row r="78" spans="1:13">
      <c r="A78" s="510"/>
      <c r="B78" s="285" t="s">
        <v>242</v>
      </c>
      <c r="C78" s="285">
        <v>6706</v>
      </c>
      <c r="D78" s="285">
        <v>0.6</v>
      </c>
      <c r="E78" s="285">
        <v>0.4</v>
      </c>
      <c r="F78" s="285">
        <v>0.7</v>
      </c>
      <c r="G78" s="285">
        <v>0.3</v>
      </c>
      <c r="H78" s="285">
        <v>1609.44</v>
      </c>
      <c r="I78" s="285">
        <v>802</v>
      </c>
      <c r="J78" s="285">
        <v>566.02</v>
      </c>
      <c r="K78" s="285">
        <v>241.42</v>
      </c>
      <c r="L78" s="285">
        <v>0</v>
      </c>
      <c r="M78" s="285"/>
    </row>
    <row r="79" spans="1:13">
      <c r="A79" s="510"/>
      <c r="B79" s="285" t="s">
        <v>243</v>
      </c>
      <c r="C79" s="285">
        <v>4810</v>
      </c>
      <c r="D79" s="285">
        <v>0.6</v>
      </c>
      <c r="E79" s="285">
        <v>0.4</v>
      </c>
      <c r="F79" s="285">
        <v>0.8</v>
      </c>
      <c r="G79" s="285">
        <v>0.2</v>
      </c>
      <c r="H79" s="285">
        <v>1154.4000000000001</v>
      </c>
      <c r="I79" s="285">
        <v>575</v>
      </c>
      <c r="J79" s="285">
        <v>463.96</v>
      </c>
      <c r="K79" s="285">
        <v>115.44</v>
      </c>
      <c r="L79" s="285">
        <v>0</v>
      </c>
      <c r="M79" s="285"/>
    </row>
    <row r="80" spans="1:13">
      <c r="A80" s="510" t="s">
        <v>244</v>
      </c>
      <c r="B80" s="285" t="s">
        <v>245</v>
      </c>
      <c r="C80" s="285">
        <v>11948</v>
      </c>
      <c r="D80" s="285">
        <v>3.4</v>
      </c>
      <c r="E80" s="285">
        <v>1.6</v>
      </c>
      <c r="F80" s="285">
        <v>2.8</v>
      </c>
      <c r="G80" s="285">
        <v>2.2000000000000002</v>
      </c>
      <c r="H80" s="285">
        <v>2867.52</v>
      </c>
      <c r="I80" s="285">
        <v>1741</v>
      </c>
      <c r="J80" s="285">
        <v>803.64</v>
      </c>
      <c r="K80" s="285">
        <v>322.88</v>
      </c>
      <c r="L80" s="285">
        <v>0</v>
      </c>
      <c r="M80" s="285">
        <v>0</v>
      </c>
    </row>
    <row r="81" spans="1:13" ht="27">
      <c r="A81" s="510"/>
      <c r="B81" s="285" t="s">
        <v>353</v>
      </c>
      <c r="C81" s="285">
        <v>4116</v>
      </c>
      <c r="D81" s="285"/>
      <c r="E81" s="285"/>
      <c r="F81" s="285"/>
      <c r="G81" s="285"/>
      <c r="H81" s="285">
        <v>987.84</v>
      </c>
      <c r="I81" s="285">
        <v>492</v>
      </c>
      <c r="J81" s="285">
        <v>298.27</v>
      </c>
      <c r="K81" s="285">
        <v>197.57</v>
      </c>
      <c r="L81" s="285">
        <v>0</v>
      </c>
      <c r="M81" s="285"/>
    </row>
    <row r="82" spans="1:13">
      <c r="A82" s="510"/>
      <c r="B82" s="285" t="s">
        <v>246</v>
      </c>
      <c r="C82" s="285">
        <v>0</v>
      </c>
      <c r="D82" s="285">
        <v>0.6</v>
      </c>
      <c r="E82" s="285">
        <v>0.4</v>
      </c>
      <c r="F82" s="285"/>
      <c r="G82" s="285">
        <v>1</v>
      </c>
      <c r="H82" s="285">
        <v>0</v>
      </c>
      <c r="I82" s="285">
        <v>0</v>
      </c>
      <c r="J82" s="285">
        <v>0</v>
      </c>
      <c r="K82" s="285">
        <v>0</v>
      </c>
      <c r="L82" s="285">
        <v>0</v>
      </c>
      <c r="M82" s="285"/>
    </row>
    <row r="83" spans="1:13">
      <c r="A83" s="510"/>
      <c r="B83" s="285" t="s">
        <v>247</v>
      </c>
      <c r="C83" s="285">
        <v>3264</v>
      </c>
      <c r="D83" s="285">
        <v>0.6</v>
      </c>
      <c r="E83" s="285">
        <v>0.4</v>
      </c>
      <c r="F83" s="285">
        <v>0.6</v>
      </c>
      <c r="G83" s="285">
        <v>0.4</v>
      </c>
      <c r="H83" s="285">
        <v>783.36</v>
      </c>
      <c r="I83" s="285">
        <v>390</v>
      </c>
      <c r="J83" s="285">
        <v>236.69</v>
      </c>
      <c r="K83" s="285">
        <v>156.66999999999999</v>
      </c>
      <c r="L83" s="285">
        <v>0</v>
      </c>
      <c r="M83" s="285"/>
    </row>
    <row r="84" spans="1:13">
      <c r="A84" s="510"/>
      <c r="B84" s="285" t="s">
        <v>248</v>
      </c>
      <c r="C84" s="285">
        <v>852</v>
      </c>
      <c r="D84" s="285">
        <v>0.6</v>
      </c>
      <c r="E84" s="285">
        <v>0.4</v>
      </c>
      <c r="F84" s="285">
        <v>0.6</v>
      </c>
      <c r="G84" s="285">
        <v>0.4</v>
      </c>
      <c r="H84" s="285">
        <v>204.48</v>
      </c>
      <c r="I84" s="285">
        <v>102</v>
      </c>
      <c r="J84" s="285">
        <v>61.58</v>
      </c>
      <c r="K84" s="285">
        <v>40.9</v>
      </c>
      <c r="L84" s="285">
        <v>0</v>
      </c>
      <c r="M84" s="285"/>
    </row>
    <row r="85" spans="1:13">
      <c r="A85" s="510"/>
      <c r="B85" s="285" t="s">
        <v>249</v>
      </c>
      <c r="C85" s="285">
        <v>4633</v>
      </c>
      <c r="D85" s="285">
        <v>0.8</v>
      </c>
      <c r="E85" s="285">
        <v>0.2</v>
      </c>
      <c r="F85" s="285">
        <v>0.8</v>
      </c>
      <c r="G85" s="285">
        <v>0.2</v>
      </c>
      <c r="H85" s="285">
        <v>1111.92</v>
      </c>
      <c r="I85" s="285">
        <v>739</v>
      </c>
      <c r="J85" s="285">
        <v>298.79000000000002</v>
      </c>
      <c r="K85" s="285">
        <v>74.130000000000095</v>
      </c>
      <c r="L85" s="285">
        <v>0</v>
      </c>
      <c r="M85" s="285"/>
    </row>
    <row r="86" spans="1:13">
      <c r="A86" s="510"/>
      <c r="B86" s="285" t="s">
        <v>250</v>
      </c>
      <c r="C86" s="285">
        <v>3199</v>
      </c>
      <c r="D86" s="285">
        <v>0.8</v>
      </c>
      <c r="E86" s="285">
        <v>0.2</v>
      </c>
      <c r="F86" s="285">
        <v>0.8</v>
      </c>
      <c r="G86" s="285">
        <v>0.2</v>
      </c>
      <c r="H86" s="285">
        <v>767.76</v>
      </c>
      <c r="I86" s="285">
        <v>510</v>
      </c>
      <c r="J86" s="285">
        <v>206.58</v>
      </c>
      <c r="K86" s="285">
        <v>51.18</v>
      </c>
      <c r="L86" s="285">
        <v>0</v>
      </c>
      <c r="M86" s="285"/>
    </row>
    <row r="87" spans="1:13">
      <c r="A87" s="510" t="s">
        <v>251</v>
      </c>
      <c r="B87" s="285" t="s">
        <v>252</v>
      </c>
      <c r="C87" s="285">
        <v>32369</v>
      </c>
      <c r="D87" s="285">
        <v>4.8</v>
      </c>
      <c r="E87" s="285">
        <v>2.2000000000000002</v>
      </c>
      <c r="F87" s="285">
        <v>3.9</v>
      </c>
      <c r="G87" s="285">
        <v>3.1</v>
      </c>
      <c r="H87" s="285">
        <v>7768.56</v>
      </c>
      <c r="I87" s="285">
        <v>4375</v>
      </c>
      <c r="J87" s="285">
        <v>1789.35</v>
      </c>
      <c r="K87" s="285">
        <v>1604.21</v>
      </c>
      <c r="L87" s="285">
        <v>0</v>
      </c>
      <c r="M87" s="285">
        <v>0</v>
      </c>
    </row>
    <row r="88" spans="1:13" ht="27">
      <c r="A88" s="510"/>
      <c r="B88" s="285" t="s">
        <v>354</v>
      </c>
      <c r="C88" s="285">
        <v>14943</v>
      </c>
      <c r="D88" s="285"/>
      <c r="E88" s="285"/>
      <c r="F88" s="285"/>
      <c r="G88" s="285"/>
      <c r="H88" s="285">
        <v>3586.32</v>
      </c>
      <c r="I88" s="285">
        <v>1787</v>
      </c>
      <c r="J88" s="285">
        <v>623.62</v>
      </c>
      <c r="K88" s="285">
        <v>1175.7</v>
      </c>
      <c r="L88" s="285">
        <v>0</v>
      </c>
      <c r="M88" s="285">
        <v>0</v>
      </c>
    </row>
    <row r="89" spans="1:13">
      <c r="A89" s="510"/>
      <c r="B89" s="285" t="s">
        <v>253</v>
      </c>
      <c r="C89" s="285">
        <v>4652</v>
      </c>
      <c r="D89" s="285">
        <v>0.6</v>
      </c>
      <c r="E89" s="285">
        <v>0.4</v>
      </c>
      <c r="F89" s="285"/>
      <c r="G89" s="285">
        <v>1</v>
      </c>
      <c r="H89" s="285">
        <v>1116.48</v>
      </c>
      <c r="I89" s="285">
        <v>556</v>
      </c>
      <c r="J89" s="285">
        <v>2.24000000000001</v>
      </c>
      <c r="K89" s="285">
        <v>558.24</v>
      </c>
      <c r="L89" s="285">
        <v>0</v>
      </c>
      <c r="M89" s="285"/>
    </row>
    <row r="90" spans="1:13">
      <c r="A90" s="510"/>
      <c r="B90" s="285" t="s">
        <v>254</v>
      </c>
      <c r="C90" s="285">
        <v>1560</v>
      </c>
      <c r="D90" s="285">
        <v>0.6</v>
      </c>
      <c r="E90" s="285">
        <v>0.4</v>
      </c>
      <c r="F90" s="285">
        <v>0.5</v>
      </c>
      <c r="G90" s="285">
        <v>0.5</v>
      </c>
      <c r="H90" s="285">
        <v>374.4</v>
      </c>
      <c r="I90" s="285">
        <v>187</v>
      </c>
      <c r="J90" s="285">
        <v>93.8</v>
      </c>
      <c r="K90" s="285">
        <v>93.6</v>
      </c>
      <c r="L90" s="285">
        <v>0</v>
      </c>
      <c r="M90" s="285"/>
    </row>
    <row r="91" spans="1:13">
      <c r="A91" s="510"/>
      <c r="B91" s="285" t="s">
        <v>256</v>
      </c>
      <c r="C91" s="285">
        <v>8731</v>
      </c>
      <c r="D91" s="285">
        <v>0.6</v>
      </c>
      <c r="E91" s="285">
        <v>0.4</v>
      </c>
      <c r="F91" s="285">
        <v>0.5</v>
      </c>
      <c r="G91" s="285">
        <v>0.5</v>
      </c>
      <c r="H91" s="285">
        <v>2095.44</v>
      </c>
      <c r="I91" s="285">
        <v>1044</v>
      </c>
      <c r="J91" s="285">
        <v>527.58000000000004</v>
      </c>
      <c r="K91" s="285">
        <v>523.86</v>
      </c>
      <c r="L91" s="285">
        <v>0</v>
      </c>
      <c r="M91" s="285"/>
    </row>
    <row r="92" spans="1:13">
      <c r="A92" s="510"/>
      <c r="B92" s="285" t="s">
        <v>257</v>
      </c>
      <c r="C92" s="285">
        <v>3370</v>
      </c>
      <c r="D92" s="285">
        <v>0.8</v>
      </c>
      <c r="E92" s="285">
        <v>0.2</v>
      </c>
      <c r="F92" s="285">
        <v>0.7</v>
      </c>
      <c r="G92" s="285">
        <v>0.3</v>
      </c>
      <c r="H92" s="285">
        <v>808.8</v>
      </c>
      <c r="I92" s="285">
        <v>537</v>
      </c>
      <c r="J92" s="285">
        <v>190.92</v>
      </c>
      <c r="K92" s="285">
        <v>80.879999999999896</v>
      </c>
      <c r="L92" s="285">
        <v>0</v>
      </c>
      <c r="M92" s="285"/>
    </row>
    <row r="93" spans="1:13">
      <c r="A93" s="510"/>
      <c r="B93" s="285" t="s">
        <v>258</v>
      </c>
      <c r="C93" s="285">
        <v>3420</v>
      </c>
      <c r="D93" s="285">
        <v>0.8</v>
      </c>
      <c r="E93" s="285">
        <v>0.2</v>
      </c>
      <c r="F93" s="285">
        <v>0.7</v>
      </c>
      <c r="G93" s="285">
        <v>0.3</v>
      </c>
      <c r="H93" s="285">
        <v>820.8</v>
      </c>
      <c r="I93" s="285">
        <v>545</v>
      </c>
      <c r="J93" s="285">
        <v>193.72</v>
      </c>
      <c r="K93" s="285">
        <v>82.079999999999899</v>
      </c>
      <c r="L93" s="285">
        <v>0</v>
      </c>
      <c r="M93" s="285"/>
    </row>
    <row r="94" spans="1:13">
      <c r="A94" s="510"/>
      <c r="B94" s="285" t="s">
        <v>259</v>
      </c>
      <c r="C94" s="285">
        <v>4769</v>
      </c>
      <c r="D94" s="285">
        <v>0.6</v>
      </c>
      <c r="E94" s="285">
        <v>0.4</v>
      </c>
      <c r="F94" s="285">
        <v>0.7</v>
      </c>
      <c r="G94" s="285">
        <v>0.3</v>
      </c>
      <c r="H94" s="285">
        <v>1144.56</v>
      </c>
      <c r="I94" s="285">
        <v>570</v>
      </c>
      <c r="J94" s="285">
        <v>402.88</v>
      </c>
      <c r="K94" s="285">
        <v>171.68</v>
      </c>
      <c r="L94" s="285">
        <v>0</v>
      </c>
      <c r="M94" s="285"/>
    </row>
    <row r="95" spans="1:13">
      <c r="A95" s="510"/>
      <c r="B95" s="285" t="s">
        <v>260</v>
      </c>
      <c r="C95" s="285">
        <v>5867</v>
      </c>
      <c r="D95" s="285">
        <v>0.8</v>
      </c>
      <c r="E95" s="285">
        <v>0.2</v>
      </c>
      <c r="F95" s="285">
        <v>0.8</v>
      </c>
      <c r="G95" s="285">
        <v>0.2</v>
      </c>
      <c r="H95" s="285">
        <v>1408.08</v>
      </c>
      <c r="I95" s="285">
        <v>936</v>
      </c>
      <c r="J95" s="285">
        <v>378.21</v>
      </c>
      <c r="K95" s="285">
        <v>93.869999999999905</v>
      </c>
      <c r="L95" s="285">
        <v>0</v>
      </c>
      <c r="M95" s="285"/>
    </row>
    <row r="96" spans="1:13">
      <c r="A96" s="510" t="s">
        <v>261</v>
      </c>
      <c r="B96" s="285" t="s">
        <v>262</v>
      </c>
      <c r="C96" s="285">
        <v>77189</v>
      </c>
      <c r="D96" s="285">
        <v>8.4</v>
      </c>
      <c r="E96" s="285">
        <v>3.6</v>
      </c>
      <c r="F96" s="285">
        <v>7.7</v>
      </c>
      <c r="G96" s="285">
        <v>4.3</v>
      </c>
      <c r="H96" s="285">
        <v>18525.36</v>
      </c>
      <c r="I96" s="285">
        <v>10819</v>
      </c>
      <c r="J96" s="285">
        <v>4779.51</v>
      </c>
      <c r="K96" s="285">
        <v>2926.85</v>
      </c>
      <c r="L96" s="285">
        <v>0</v>
      </c>
      <c r="M96" s="285">
        <v>0</v>
      </c>
    </row>
    <row r="97" spans="1:13" ht="27">
      <c r="A97" s="510"/>
      <c r="B97" s="285" t="s">
        <v>355</v>
      </c>
      <c r="C97" s="285">
        <v>24203</v>
      </c>
      <c r="D97" s="285"/>
      <c r="E97" s="285"/>
      <c r="F97" s="285"/>
      <c r="G97" s="285"/>
      <c r="H97" s="285">
        <v>5808.72</v>
      </c>
      <c r="I97" s="285">
        <v>2895</v>
      </c>
      <c r="J97" s="285">
        <v>1226.6400000000001</v>
      </c>
      <c r="K97" s="285">
        <v>1687.08</v>
      </c>
      <c r="L97" s="285">
        <v>0</v>
      </c>
      <c r="M97" s="285">
        <v>0</v>
      </c>
    </row>
    <row r="98" spans="1:13">
      <c r="A98" s="510"/>
      <c r="B98" s="285" t="s">
        <v>263</v>
      </c>
      <c r="C98" s="285">
        <v>1583</v>
      </c>
      <c r="D98" s="285">
        <v>0.6</v>
      </c>
      <c r="E98" s="285">
        <v>0.4</v>
      </c>
      <c r="F98" s="285"/>
      <c r="G98" s="285">
        <v>1</v>
      </c>
      <c r="H98" s="285">
        <v>379.92</v>
      </c>
      <c r="I98" s="285">
        <v>189</v>
      </c>
      <c r="J98" s="285">
        <v>0.96000000000000796</v>
      </c>
      <c r="K98" s="285">
        <v>189.96</v>
      </c>
      <c r="L98" s="285">
        <v>0</v>
      </c>
      <c r="M98" s="285"/>
    </row>
    <row r="99" spans="1:13">
      <c r="A99" s="510"/>
      <c r="B99" s="285" t="s">
        <v>266</v>
      </c>
      <c r="C99" s="285">
        <v>10960</v>
      </c>
      <c r="D99" s="285">
        <v>0.6</v>
      </c>
      <c r="E99" s="285">
        <v>0.4</v>
      </c>
      <c r="F99" s="285">
        <v>0.5</v>
      </c>
      <c r="G99" s="285">
        <v>0.5</v>
      </c>
      <c r="H99" s="285">
        <v>2630.4</v>
      </c>
      <c r="I99" s="285">
        <v>1311</v>
      </c>
      <c r="J99" s="285">
        <v>661.8</v>
      </c>
      <c r="K99" s="285">
        <v>657.6</v>
      </c>
      <c r="L99" s="285">
        <v>0</v>
      </c>
      <c r="M99" s="285"/>
    </row>
    <row r="100" spans="1:13">
      <c r="A100" s="510"/>
      <c r="B100" s="285" t="s">
        <v>267</v>
      </c>
      <c r="C100" s="285">
        <v>11660</v>
      </c>
      <c r="D100" s="285">
        <v>0.6</v>
      </c>
      <c r="E100" s="285">
        <v>0.4</v>
      </c>
      <c r="F100" s="285">
        <v>0.4</v>
      </c>
      <c r="G100" s="285">
        <v>0.6</v>
      </c>
      <c r="H100" s="285">
        <v>2798.4</v>
      </c>
      <c r="I100" s="285">
        <v>1395</v>
      </c>
      <c r="J100" s="285">
        <v>563.88</v>
      </c>
      <c r="K100" s="285">
        <v>839.52</v>
      </c>
      <c r="L100" s="285">
        <v>0</v>
      </c>
      <c r="M100" s="285"/>
    </row>
    <row r="101" spans="1:13">
      <c r="A101" s="510"/>
      <c r="B101" s="285" t="s">
        <v>268</v>
      </c>
      <c r="C101" s="285">
        <v>4403</v>
      </c>
      <c r="D101" s="285">
        <v>0.6</v>
      </c>
      <c r="E101" s="285">
        <v>0.4</v>
      </c>
      <c r="F101" s="285">
        <v>0.7</v>
      </c>
      <c r="G101" s="285">
        <v>0.3</v>
      </c>
      <c r="H101" s="285">
        <v>1056.72</v>
      </c>
      <c r="I101" s="285">
        <v>527</v>
      </c>
      <c r="J101" s="285">
        <v>371.21</v>
      </c>
      <c r="K101" s="285">
        <v>158.51</v>
      </c>
      <c r="L101" s="285">
        <v>0</v>
      </c>
      <c r="M101" s="285"/>
    </row>
    <row r="102" spans="1:13">
      <c r="A102" s="510"/>
      <c r="B102" s="285" t="s">
        <v>269</v>
      </c>
      <c r="C102" s="285">
        <v>7014</v>
      </c>
      <c r="D102" s="285">
        <v>0.6</v>
      </c>
      <c r="E102" s="285">
        <v>0.4</v>
      </c>
      <c r="F102" s="285">
        <v>0.7</v>
      </c>
      <c r="G102" s="285">
        <v>0.3</v>
      </c>
      <c r="H102" s="285">
        <v>1683.36</v>
      </c>
      <c r="I102" s="285">
        <v>839</v>
      </c>
      <c r="J102" s="285">
        <v>591.86</v>
      </c>
      <c r="K102" s="285">
        <v>252.5</v>
      </c>
      <c r="L102" s="285">
        <v>0</v>
      </c>
      <c r="M102" s="285"/>
    </row>
    <row r="103" spans="1:13">
      <c r="A103" s="510"/>
      <c r="B103" s="285" t="s">
        <v>270</v>
      </c>
      <c r="C103" s="285">
        <v>7802</v>
      </c>
      <c r="D103" s="285">
        <v>0.8</v>
      </c>
      <c r="E103" s="285">
        <v>0.2</v>
      </c>
      <c r="F103" s="285">
        <v>0.8</v>
      </c>
      <c r="G103" s="285">
        <v>0.2</v>
      </c>
      <c r="H103" s="285">
        <v>1872.48</v>
      </c>
      <c r="I103" s="285">
        <v>1244</v>
      </c>
      <c r="J103" s="285">
        <v>503.65</v>
      </c>
      <c r="K103" s="285">
        <v>124.83</v>
      </c>
      <c r="L103" s="285">
        <v>0</v>
      </c>
      <c r="M103" s="285"/>
    </row>
    <row r="104" spans="1:13">
      <c r="A104" s="510"/>
      <c r="B104" s="285" t="s">
        <v>271</v>
      </c>
      <c r="C104" s="285">
        <v>3006</v>
      </c>
      <c r="D104" s="285">
        <v>0.8</v>
      </c>
      <c r="E104" s="285">
        <v>0.2</v>
      </c>
      <c r="F104" s="285">
        <v>0.8</v>
      </c>
      <c r="G104" s="285">
        <v>0.2</v>
      </c>
      <c r="H104" s="285">
        <v>721.44</v>
      </c>
      <c r="I104" s="285">
        <v>479</v>
      </c>
      <c r="J104" s="285">
        <v>194.34</v>
      </c>
      <c r="K104" s="285">
        <v>48.100000000000101</v>
      </c>
      <c r="L104" s="285">
        <v>0</v>
      </c>
      <c r="M104" s="285"/>
    </row>
    <row r="105" spans="1:13">
      <c r="A105" s="510"/>
      <c r="B105" s="285" t="s">
        <v>272</v>
      </c>
      <c r="C105" s="285">
        <v>6100</v>
      </c>
      <c r="D105" s="285">
        <v>0.8</v>
      </c>
      <c r="E105" s="285">
        <v>0.2</v>
      </c>
      <c r="F105" s="285">
        <v>0.8</v>
      </c>
      <c r="G105" s="285">
        <v>0.2</v>
      </c>
      <c r="H105" s="285">
        <v>1464</v>
      </c>
      <c r="I105" s="285">
        <v>973</v>
      </c>
      <c r="J105" s="285">
        <v>393.4</v>
      </c>
      <c r="K105" s="285">
        <v>97.6</v>
      </c>
      <c r="L105" s="285">
        <v>0</v>
      </c>
      <c r="M105" s="285"/>
    </row>
    <row r="106" spans="1:13">
      <c r="A106" s="510"/>
      <c r="B106" s="285" t="s">
        <v>273</v>
      </c>
      <c r="C106" s="285">
        <v>6019</v>
      </c>
      <c r="D106" s="285">
        <v>0.8</v>
      </c>
      <c r="E106" s="285">
        <v>0.2</v>
      </c>
      <c r="F106" s="285">
        <v>0.7</v>
      </c>
      <c r="G106" s="285">
        <v>0.3</v>
      </c>
      <c r="H106" s="285">
        <v>1444.56</v>
      </c>
      <c r="I106" s="285">
        <v>960</v>
      </c>
      <c r="J106" s="285">
        <v>340.1</v>
      </c>
      <c r="K106" s="285">
        <v>144.46</v>
      </c>
      <c r="L106" s="285">
        <v>0</v>
      </c>
      <c r="M106" s="285"/>
    </row>
    <row r="107" spans="1:13">
      <c r="A107" s="510"/>
      <c r="B107" s="285" t="s">
        <v>274</v>
      </c>
      <c r="C107" s="285">
        <v>4204</v>
      </c>
      <c r="D107" s="285">
        <v>0.8</v>
      </c>
      <c r="E107" s="285">
        <v>0.2</v>
      </c>
      <c r="F107" s="285">
        <v>0.8</v>
      </c>
      <c r="G107" s="285">
        <v>0.2</v>
      </c>
      <c r="H107" s="285">
        <v>1008.96</v>
      </c>
      <c r="I107" s="285">
        <v>670</v>
      </c>
      <c r="J107" s="285">
        <v>271.7</v>
      </c>
      <c r="K107" s="285">
        <v>67.260000000000005</v>
      </c>
      <c r="L107" s="285">
        <v>0</v>
      </c>
      <c r="M107" s="285"/>
    </row>
    <row r="108" spans="1:13">
      <c r="A108" s="510"/>
      <c r="B108" s="285" t="s">
        <v>275</v>
      </c>
      <c r="C108" s="285">
        <v>1758</v>
      </c>
      <c r="D108" s="285">
        <v>0.6</v>
      </c>
      <c r="E108" s="285">
        <v>0.4</v>
      </c>
      <c r="F108" s="285">
        <v>0.8</v>
      </c>
      <c r="G108" s="285">
        <v>0.2</v>
      </c>
      <c r="H108" s="285">
        <v>421.92</v>
      </c>
      <c r="I108" s="285">
        <v>210</v>
      </c>
      <c r="J108" s="285">
        <v>169.73</v>
      </c>
      <c r="K108" s="285">
        <v>42.19</v>
      </c>
      <c r="L108" s="285">
        <v>0</v>
      </c>
      <c r="M108" s="285"/>
    </row>
    <row r="109" spans="1:13">
      <c r="A109" s="510"/>
      <c r="B109" s="286" t="s">
        <v>276</v>
      </c>
      <c r="C109" s="285">
        <v>12680</v>
      </c>
      <c r="D109" s="285">
        <v>0.8</v>
      </c>
      <c r="E109" s="285">
        <v>0.2</v>
      </c>
      <c r="F109" s="285">
        <v>0.7</v>
      </c>
      <c r="G109" s="285">
        <v>0.3</v>
      </c>
      <c r="H109" s="285">
        <v>3043.2</v>
      </c>
      <c r="I109" s="285">
        <v>2022</v>
      </c>
      <c r="J109" s="285">
        <v>716.88</v>
      </c>
      <c r="K109" s="285">
        <v>304.32</v>
      </c>
      <c r="L109" s="285">
        <v>0</v>
      </c>
      <c r="M109" s="285"/>
    </row>
    <row r="110" spans="1:13">
      <c r="A110" s="510" t="s">
        <v>277</v>
      </c>
      <c r="B110" s="285" t="s">
        <v>278</v>
      </c>
      <c r="C110" s="285">
        <v>45971</v>
      </c>
      <c r="D110" s="285">
        <v>8</v>
      </c>
      <c r="E110" s="285">
        <v>4</v>
      </c>
      <c r="F110" s="285">
        <v>7.5</v>
      </c>
      <c r="G110" s="285">
        <v>4.5</v>
      </c>
      <c r="H110" s="285">
        <v>11033.04</v>
      </c>
      <c r="I110" s="285">
        <v>5919</v>
      </c>
      <c r="J110" s="285">
        <v>2774.87</v>
      </c>
      <c r="K110" s="285">
        <v>2339.17</v>
      </c>
      <c r="L110" s="285">
        <v>0</v>
      </c>
      <c r="M110" s="285">
        <v>0</v>
      </c>
    </row>
    <row r="111" spans="1:13" ht="27">
      <c r="A111" s="510"/>
      <c r="B111" s="285" t="s">
        <v>356</v>
      </c>
      <c r="C111" s="285">
        <v>17585</v>
      </c>
      <c r="D111" s="285"/>
      <c r="E111" s="285"/>
      <c r="F111" s="285"/>
      <c r="G111" s="285"/>
      <c r="H111" s="285">
        <v>4220.3999999999996</v>
      </c>
      <c r="I111" s="285">
        <v>2103</v>
      </c>
      <c r="J111" s="285">
        <v>542.21</v>
      </c>
      <c r="K111" s="285">
        <v>1575.19</v>
      </c>
      <c r="L111" s="285">
        <v>0</v>
      </c>
      <c r="M111" s="285">
        <v>0</v>
      </c>
    </row>
    <row r="112" spans="1:13">
      <c r="A112" s="510"/>
      <c r="B112" s="285" t="s">
        <v>279</v>
      </c>
      <c r="C112" s="285">
        <v>6439</v>
      </c>
      <c r="D112" s="285">
        <v>0.6</v>
      </c>
      <c r="E112" s="285">
        <v>0.4</v>
      </c>
      <c r="F112" s="285"/>
      <c r="G112" s="285">
        <v>1</v>
      </c>
      <c r="H112" s="285">
        <v>1545.36</v>
      </c>
      <c r="I112" s="285">
        <v>770</v>
      </c>
      <c r="J112" s="285">
        <v>2.67999999999995</v>
      </c>
      <c r="K112" s="285">
        <v>772.68</v>
      </c>
      <c r="L112" s="285">
        <v>0</v>
      </c>
      <c r="M112" s="285"/>
    </row>
    <row r="113" spans="1:13">
      <c r="A113" s="510"/>
      <c r="B113" s="285" t="s">
        <v>280</v>
      </c>
      <c r="C113" s="285">
        <v>5592</v>
      </c>
      <c r="D113" s="285">
        <v>0.6</v>
      </c>
      <c r="E113" s="285">
        <v>0.4</v>
      </c>
      <c r="F113" s="285">
        <v>0.4</v>
      </c>
      <c r="G113" s="285">
        <v>0.6</v>
      </c>
      <c r="H113" s="285">
        <v>1342.08</v>
      </c>
      <c r="I113" s="285">
        <v>669</v>
      </c>
      <c r="J113" s="285">
        <v>270.45999999999998</v>
      </c>
      <c r="K113" s="285">
        <v>402.62</v>
      </c>
      <c r="L113" s="285">
        <v>0</v>
      </c>
      <c r="M113" s="285"/>
    </row>
    <row r="114" spans="1:13">
      <c r="A114" s="510"/>
      <c r="B114" s="285" t="s">
        <v>281</v>
      </c>
      <c r="C114" s="285">
        <v>5554</v>
      </c>
      <c r="D114" s="285">
        <v>0.6</v>
      </c>
      <c r="E114" s="285">
        <v>0.4</v>
      </c>
      <c r="F114" s="285">
        <v>0.4</v>
      </c>
      <c r="G114" s="285">
        <v>0.6</v>
      </c>
      <c r="H114" s="285">
        <v>1332.96</v>
      </c>
      <c r="I114" s="285">
        <v>664</v>
      </c>
      <c r="J114" s="285">
        <v>269.07</v>
      </c>
      <c r="K114" s="285">
        <v>399.89</v>
      </c>
      <c r="L114" s="285">
        <v>0</v>
      </c>
      <c r="M114" s="285"/>
    </row>
    <row r="115" spans="1:13">
      <c r="A115" s="510"/>
      <c r="B115" s="285" t="s">
        <v>282</v>
      </c>
      <c r="C115" s="285">
        <v>2283</v>
      </c>
      <c r="D115" s="285">
        <v>0.6</v>
      </c>
      <c r="E115" s="285">
        <v>0.4</v>
      </c>
      <c r="F115" s="285">
        <v>0.7</v>
      </c>
      <c r="G115" s="285">
        <v>0.3</v>
      </c>
      <c r="H115" s="285">
        <v>547.91999999999996</v>
      </c>
      <c r="I115" s="285">
        <v>273</v>
      </c>
      <c r="J115" s="285">
        <v>192.73</v>
      </c>
      <c r="K115" s="285">
        <v>82.19</v>
      </c>
      <c r="L115" s="285">
        <v>0</v>
      </c>
      <c r="M115" s="285"/>
    </row>
    <row r="116" spans="1:13">
      <c r="A116" s="510"/>
      <c r="B116" s="285" t="s">
        <v>283</v>
      </c>
      <c r="C116" s="285">
        <v>4602</v>
      </c>
      <c r="D116" s="285">
        <v>0.6</v>
      </c>
      <c r="E116" s="285">
        <v>0.4</v>
      </c>
      <c r="F116" s="285">
        <v>0.7</v>
      </c>
      <c r="G116" s="285">
        <v>0.3</v>
      </c>
      <c r="H116" s="285">
        <v>1104.48</v>
      </c>
      <c r="I116" s="285">
        <v>550</v>
      </c>
      <c r="J116" s="285">
        <v>388.81</v>
      </c>
      <c r="K116" s="285">
        <v>165.67</v>
      </c>
      <c r="L116" s="285">
        <v>0</v>
      </c>
      <c r="M116" s="285"/>
    </row>
    <row r="117" spans="1:13">
      <c r="A117" s="510"/>
      <c r="B117" s="285" t="s">
        <v>284</v>
      </c>
      <c r="C117" s="285">
        <v>2847</v>
      </c>
      <c r="D117" s="285">
        <v>0.8</v>
      </c>
      <c r="E117" s="285">
        <v>0.2</v>
      </c>
      <c r="F117" s="285">
        <v>0.7</v>
      </c>
      <c r="G117" s="285">
        <v>0.3</v>
      </c>
      <c r="H117" s="285">
        <v>683.28</v>
      </c>
      <c r="I117" s="285">
        <v>454</v>
      </c>
      <c r="J117" s="285">
        <v>160.94999999999999</v>
      </c>
      <c r="K117" s="285">
        <v>68.33</v>
      </c>
      <c r="L117" s="285">
        <v>0</v>
      </c>
      <c r="M117" s="285"/>
    </row>
    <row r="118" spans="1:13">
      <c r="A118" s="510"/>
      <c r="B118" s="285" t="s">
        <v>285</v>
      </c>
      <c r="C118" s="285">
        <v>5746</v>
      </c>
      <c r="D118" s="285">
        <v>0.6</v>
      </c>
      <c r="E118" s="285">
        <v>0.4</v>
      </c>
      <c r="F118" s="285">
        <v>0.8</v>
      </c>
      <c r="G118" s="285">
        <v>0.2</v>
      </c>
      <c r="H118" s="285">
        <v>1379.04</v>
      </c>
      <c r="I118" s="285">
        <v>687</v>
      </c>
      <c r="J118" s="285">
        <v>554.14</v>
      </c>
      <c r="K118" s="285">
        <v>137.9</v>
      </c>
      <c r="L118" s="285">
        <v>0</v>
      </c>
      <c r="M118" s="285"/>
    </row>
    <row r="119" spans="1:13">
      <c r="A119" s="510"/>
      <c r="B119" s="285" t="s">
        <v>286</v>
      </c>
      <c r="C119" s="285">
        <v>3003</v>
      </c>
      <c r="D119" s="285">
        <v>0.6</v>
      </c>
      <c r="E119" s="285">
        <v>0.4</v>
      </c>
      <c r="F119" s="285">
        <v>0.7</v>
      </c>
      <c r="G119" s="285">
        <v>0.3</v>
      </c>
      <c r="H119" s="285">
        <v>720.72</v>
      </c>
      <c r="I119" s="285">
        <v>359</v>
      </c>
      <c r="J119" s="285">
        <v>253.61</v>
      </c>
      <c r="K119" s="285">
        <v>108.11</v>
      </c>
      <c r="L119" s="285">
        <v>0</v>
      </c>
      <c r="M119" s="285"/>
    </row>
    <row r="120" spans="1:13">
      <c r="A120" s="510"/>
      <c r="B120" s="285" t="s">
        <v>287</v>
      </c>
      <c r="C120" s="285">
        <v>2165</v>
      </c>
      <c r="D120" s="285">
        <v>0.6</v>
      </c>
      <c r="E120" s="285">
        <v>0.4</v>
      </c>
      <c r="F120" s="285">
        <v>0.7</v>
      </c>
      <c r="G120" s="285">
        <v>0.3</v>
      </c>
      <c r="H120" s="285">
        <v>519.6</v>
      </c>
      <c r="I120" s="285">
        <v>259</v>
      </c>
      <c r="J120" s="285">
        <v>182.66</v>
      </c>
      <c r="K120" s="285">
        <v>77.94</v>
      </c>
      <c r="L120" s="285">
        <v>0</v>
      </c>
      <c r="M120" s="285"/>
    </row>
    <row r="121" spans="1:13">
      <c r="A121" s="510"/>
      <c r="B121" s="285" t="s">
        <v>288</v>
      </c>
      <c r="C121" s="285">
        <v>3316</v>
      </c>
      <c r="D121" s="285">
        <v>0.8</v>
      </c>
      <c r="E121" s="285">
        <v>0.2</v>
      </c>
      <c r="F121" s="285">
        <v>0.8</v>
      </c>
      <c r="G121" s="285">
        <v>0.2</v>
      </c>
      <c r="H121" s="285">
        <v>795.84</v>
      </c>
      <c r="I121" s="285">
        <v>529</v>
      </c>
      <c r="J121" s="285">
        <v>213.78</v>
      </c>
      <c r="K121" s="285">
        <v>53.060000000000102</v>
      </c>
      <c r="L121" s="285">
        <v>0</v>
      </c>
      <c r="M121" s="285"/>
    </row>
    <row r="122" spans="1:13">
      <c r="A122" s="510"/>
      <c r="B122" s="285" t="s">
        <v>289</v>
      </c>
      <c r="C122" s="285">
        <v>1444</v>
      </c>
      <c r="D122" s="285">
        <v>0.8</v>
      </c>
      <c r="E122" s="285">
        <v>0.2</v>
      </c>
      <c r="F122" s="285">
        <v>0.8</v>
      </c>
      <c r="G122" s="285">
        <v>0.2</v>
      </c>
      <c r="H122" s="285">
        <v>346.56</v>
      </c>
      <c r="I122" s="285">
        <v>230</v>
      </c>
      <c r="J122" s="285">
        <v>93.46</v>
      </c>
      <c r="K122" s="285">
        <v>23.1</v>
      </c>
      <c r="L122" s="285">
        <v>0</v>
      </c>
      <c r="M122" s="285"/>
    </row>
    <row r="123" spans="1:13">
      <c r="A123" s="510"/>
      <c r="B123" s="285" t="s">
        <v>290</v>
      </c>
      <c r="C123" s="285">
        <v>2980</v>
      </c>
      <c r="D123" s="285">
        <v>0.8</v>
      </c>
      <c r="E123" s="285">
        <v>0.2</v>
      </c>
      <c r="F123" s="285">
        <v>0.8</v>
      </c>
      <c r="G123" s="285">
        <v>0.2</v>
      </c>
      <c r="H123" s="285">
        <v>715.2</v>
      </c>
      <c r="I123" s="285">
        <v>475</v>
      </c>
      <c r="J123" s="285">
        <v>192.52</v>
      </c>
      <c r="K123" s="285">
        <v>47.68</v>
      </c>
      <c r="L123" s="285">
        <v>0</v>
      </c>
      <c r="M123" s="285"/>
    </row>
    <row r="124" spans="1:13">
      <c r="A124" s="510" t="s">
        <v>291</v>
      </c>
      <c r="B124" s="285" t="s">
        <v>292</v>
      </c>
      <c r="C124" s="285">
        <v>36795</v>
      </c>
      <c r="D124" s="285">
        <v>3.6</v>
      </c>
      <c r="E124" s="285">
        <v>1.4</v>
      </c>
      <c r="F124" s="285">
        <v>3.1</v>
      </c>
      <c r="G124" s="285">
        <v>1.9</v>
      </c>
      <c r="H124" s="285">
        <v>8830.7999999999993</v>
      </c>
      <c r="I124" s="285">
        <v>5018</v>
      </c>
      <c r="J124" s="285">
        <v>1460.21</v>
      </c>
      <c r="K124" s="285">
        <v>2352.59</v>
      </c>
      <c r="L124" s="285">
        <v>0</v>
      </c>
      <c r="M124" s="285">
        <v>0</v>
      </c>
    </row>
    <row r="125" spans="1:13" ht="27">
      <c r="A125" s="510"/>
      <c r="B125" s="285" t="s">
        <v>358</v>
      </c>
      <c r="C125" s="285">
        <v>16319</v>
      </c>
      <c r="D125" s="285">
        <v>0.6</v>
      </c>
      <c r="E125" s="285">
        <v>0.4</v>
      </c>
      <c r="F125" s="285">
        <v>0</v>
      </c>
      <c r="G125" s="285">
        <v>1</v>
      </c>
      <c r="H125" s="285">
        <v>3916.56</v>
      </c>
      <c r="I125" s="285">
        <v>1952</v>
      </c>
      <c r="J125" s="285">
        <v>6.2799999999999701</v>
      </c>
      <c r="K125" s="285">
        <v>1958.28</v>
      </c>
      <c r="L125" s="285">
        <v>0</v>
      </c>
      <c r="M125" s="285">
        <v>0</v>
      </c>
    </row>
    <row r="126" spans="1:13">
      <c r="A126" s="510"/>
      <c r="B126" s="285" t="s">
        <v>293</v>
      </c>
      <c r="C126" s="285">
        <v>16319</v>
      </c>
      <c r="D126" s="285">
        <v>0.6</v>
      </c>
      <c r="E126" s="285">
        <v>0.4</v>
      </c>
      <c r="F126" s="285"/>
      <c r="G126" s="285">
        <v>1</v>
      </c>
      <c r="H126" s="285">
        <v>3916.56</v>
      </c>
      <c r="I126" s="285">
        <v>1952</v>
      </c>
      <c r="J126" s="285">
        <v>6.2799999999999701</v>
      </c>
      <c r="K126" s="285">
        <v>1958.28</v>
      </c>
      <c r="L126" s="285">
        <v>0</v>
      </c>
      <c r="M126" s="285"/>
    </row>
    <row r="127" spans="1:13">
      <c r="A127" s="510"/>
      <c r="B127" s="285" t="s">
        <v>296</v>
      </c>
      <c r="C127" s="285">
        <v>5009</v>
      </c>
      <c r="D127" s="285">
        <v>0.6</v>
      </c>
      <c r="E127" s="285">
        <v>0.4</v>
      </c>
      <c r="F127" s="285">
        <v>0.8</v>
      </c>
      <c r="G127" s="285">
        <v>0.2</v>
      </c>
      <c r="H127" s="285">
        <v>1202.1600000000001</v>
      </c>
      <c r="I127" s="285">
        <v>599</v>
      </c>
      <c r="J127" s="285">
        <v>482.94</v>
      </c>
      <c r="K127" s="285">
        <v>120.22</v>
      </c>
      <c r="L127" s="285">
        <v>0</v>
      </c>
      <c r="M127" s="285"/>
    </row>
    <row r="128" spans="1:13">
      <c r="A128" s="510"/>
      <c r="B128" s="285" t="s">
        <v>297</v>
      </c>
      <c r="C128" s="285">
        <v>3327</v>
      </c>
      <c r="D128" s="285">
        <v>0.8</v>
      </c>
      <c r="E128" s="285">
        <v>0.2</v>
      </c>
      <c r="F128" s="285">
        <v>0.7</v>
      </c>
      <c r="G128" s="285">
        <v>0.3</v>
      </c>
      <c r="H128" s="285">
        <v>798.48</v>
      </c>
      <c r="I128" s="285">
        <v>531</v>
      </c>
      <c r="J128" s="285">
        <v>187.63</v>
      </c>
      <c r="K128" s="285">
        <v>79.849999999999994</v>
      </c>
      <c r="L128" s="285">
        <v>0</v>
      </c>
      <c r="M128" s="285"/>
    </row>
    <row r="129" spans="1:13">
      <c r="A129" s="510"/>
      <c r="B129" s="285" t="s">
        <v>298</v>
      </c>
      <c r="C129" s="285">
        <v>4072</v>
      </c>
      <c r="D129" s="285">
        <v>0.8</v>
      </c>
      <c r="E129" s="285">
        <v>0.2</v>
      </c>
      <c r="F129" s="285">
        <v>0.8</v>
      </c>
      <c r="G129" s="285">
        <v>0.2</v>
      </c>
      <c r="H129" s="285">
        <v>977.28</v>
      </c>
      <c r="I129" s="285">
        <v>649</v>
      </c>
      <c r="J129" s="285">
        <v>263.13</v>
      </c>
      <c r="K129" s="285">
        <v>65.150000000000006</v>
      </c>
      <c r="L129" s="285">
        <v>0</v>
      </c>
      <c r="M129" s="285"/>
    </row>
    <row r="130" spans="1:13">
      <c r="A130" s="510"/>
      <c r="B130" s="285" t="s">
        <v>299</v>
      </c>
      <c r="C130" s="285">
        <v>8068</v>
      </c>
      <c r="D130" s="285">
        <v>0.8</v>
      </c>
      <c r="E130" s="285">
        <v>0.2</v>
      </c>
      <c r="F130" s="285">
        <v>0.8</v>
      </c>
      <c r="G130" s="285">
        <v>0.2</v>
      </c>
      <c r="H130" s="285">
        <v>1936.32</v>
      </c>
      <c r="I130" s="285">
        <v>1287</v>
      </c>
      <c r="J130" s="285">
        <v>520.23</v>
      </c>
      <c r="K130" s="285">
        <v>129.09</v>
      </c>
      <c r="L130" s="285">
        <v>0</v>
      </c>
      <c r="M130" s="285"/>
    </row>
    <row r="131" spans="1:13">
      <c r="A131" s="510" t="s">
        <v>300</v>
      </c>
      <c r="B131" s="285" t="s">
        <v>301</v>
      </c>
      <c r="C131" s="285">
        <v>48794</v>
      </c>
      <c r="D131" s="285">
        <v>9.8000000000000007</v>
      </c>
      <c r="E131" s="285">
        <v>4.2</v>
      </c>
      <c r="F131" s="285">
        <v>10.199999999999999</v>
      </c>
      <c r="G131" s="285">
        <v>3.8</v>
      </c>
      <c r="H131" s="285">
        <v>11710.56</v>
      </c>
      <c r="I131" s="285">
        <v>6726</v>
      </c>
      <c r="J131" s="285">
        <v>2851.83</v>
      </c>
      <c r="K131" s="285">
        <v>2132.73</v>
      </c>
      <c r="L131" s="285">
        <v>0</v>
      </c>
      <c r="M131" s="285" t="s">
        <v>1</v>
      </c>
    </row>
    <row r="132" spans="1:13" ht="27">
      <c r="A132" s="510"/>
      <c r="B132" s="285" t="s">
        <v>359</v>
      </c>
      <c r="C132" s="285">
        <v>13483</v>
      </c>
      <c r="D132" s="285">
        <v>1.2</v>
      </c>
      <c r="E132" s="285">
        <v>0.8</v>
      </c>
      <c r="F132" s="285">
        <v>0.6</v>
      </c>
      <c r="G132" s="285">
        <v>1.4</v>
      </c>
      <c r="H132" s="285">
        <v>3235.92</v>
      </c>
      <c r="I132" s="285">
        <v>1612</v>
      </c>
      <c r="J132" s="285">
        <v>160.26</v>
      </c>
      <c r="K132" s="285">
        <v>1463.66</v>
      </c>
      <c r="L132" s="285">
        <v>0</v>
      </c>
      <c r="M132" s="285" t="s">
        <v>1</v>
      </c>
    </row>
    <row r="133" spans="1:13">
      <c r="A133" s="510"/>
      <c r="B133" s="285" t="s">
        <v>302</v>
      </c>
      <c r="C133" s="285">
        <v>11340</v>
      </c>
      <c r="D133" s="285">
        <v>0.6</v>
      </c>
      <c r="E133" s="285">
        <v>0.4</v>
      </c>
      <c r="F133" s="285"/>
      <c r="G133" s="285">
        <v>1</v>
      </c>
      <c r="H133" s="285">
        <v>2721.6</v>
      </c>
      <c r="I133" s="285">
        <v>1356</v>
      </c>
      <c r="J133" s="285">
        <v>4.7999999999999501</v>
      </c>
      <c r="K133" s="285">
        <v>1360.8</v>
      </c>
      <c r="L133" s="285">
        <v>0</v>
      </c>
      <c r="M133" s="285"/>
    </row>
    <row r="134" spans="1:13">
      <c r="A134" s="510"/>
      <c r="B134" s="285" t="s">
        <v>303</v>
      </c>
      <c r="C134" s="285">
        <v>2143</v>
      </c>
      <c r="D134" s="285">
        <v>0.6</v>
      </c>
      <c r="E134" s="285">
        <v>0.4</v>
      </c>
      <c r="F134" s="285">
        <v>0.6</v>
      </c>
      <c r="G134" s="285">
        <v>0.4</v>
      </c>
      <c r="H134" s="285">
        <v>514.32000000000005</v>
      </c>
      <c r="I134" s="285">
        <v>256</v>
      </c>
      <c r="J134" s="285">
        <v>155.46</v>
      </c>
      <c r="K134" s="285">
        <v>102.86</v>
      </c>
      <c r="L134" s="285">
        <v>0</v>
      </c>
      <c r="M134" s="285"/>
    </row>
    <row r="135" spans="1:13">
      <c r="A135" s="510"/>
      <c r="B135" s="285" t="s">
        <v>304</v>
      </c>
      <c r="C135" s="285">
        <v>3771</v>
      </c>
      <c r="D135" s="285">
        <v>0.8</v>
      </c>
      <c r="E135" s="285">
        <v>0.2</v>
      </c>
      <c r="F135" s="285">
        <v>0.8</v>
      </c>
      <c r="G135" s="285">
        <v>0.2</v>
      </c>
      <c r="H135" s="285">
        <v>905.04</v>
      </c>
      <c r="I135" s="285">
        <v>601</v>
      </c>
      <c r="J135" s="285">
        <v>243.7</v>
      </c>
      <c r="K135" s="285">
        <v>60.339999999999897</v>
      </c>
      <c r="L135" s="285">
        <v>0</v>
      </c>
      <c r="M135" s="285"/>
    </row>
    <row r="136" spans="1:13">
      <c r="A136" s="510"/>
      <c r="B136" s="285" t="s">
        <v>305</v>
      </c>
      <c r="C136" s="285">
        <v>2064</v>
      </c>
      <c r="D136" s="285">
        <v>0.6</v>
      </c>
      <c r="E136" s="285">
        <v>0.4</v>
      </c>
      <c r="F136" s="285">
        <v>0.8</v>
      </c>
      <c r="G136" s="285">
        <v>0.2</v>
      </c>
      <c r="H136" s="285">
        <v>495.36</v>
      </c>
      <c r="I136" s="285">
        <v>247</v>
      </c>
      <c r="J136" s="285">
        <v>198.82</v>
      </c>
      <c r="K136" s="285">
        <v>49.54</v>
      </c>
      <c r="L136" s="285">
        <v>0</v>
      </c>
      <c r="M136" s="285"/>
    </row>
    <row r="137" spans="1:13">
      <c r="A137" s="510"/>
      <c r="B137" s="285" t="s">
        <v>306</v>
      </c>
      <c r="C137" s="285">
        <v>6655</v>
      </c>
      <c r="D137" s="285">
        <v>0.6</v>
      </c>
      <c r="E137" s="285">
        <v>0.4</v>
      </c>
      <c r="F137" s="285">
        <v>0.8</v>
      </c>
      <c r="G137" s="285">
        <v>0.2</v>
      </c>
      <c r="H137" s="285">
        <v>1597.2</v>
      </c>
      <c r="I137" s="285">
        <v>796</v>
      </c>
      <c r="J137" s="285">
        <v>641.48</v>
      </c>
      <c r="K137" s="285">
        <v>159.72</v>
      </c>
      <c r="L137" s="285">
        <v>0</v>
      </c>
      <c r="M137" s="285"/>
    </row>
    <row r="138" spans="1:13">
      <c r="A138" s="510"/>
      <c r="B138" s="285" t="s">
        <v>307</v>
      </c>
      <c r="C138" s="285">
        <v>2368</v>
      </c>
      <c r="D138" s="285">
        <v>0.8</v>
      </c>
      <c r="E138" s="285">
        <v>0.2</v>
      </c>
      <c r="F138" s="285">
        <v>0.8</v>
      </c>
      <c r="G138" s="285">
        <v>0.2</v>
      </c>
      <c r="H138" s="285">
        <v>568.32000000000005</v>
      </c>
      <c r="I138" s="285">
        <v>378</v>
      </c>
      <c r="J138" s="285">
        <v>152.43</v>
      </c>
      <c r="K138" s="285">
        <v>37.89</v>
      </c>
      <c r="L138" s="285">
        <v>0</v>
      </c>
      <c r="M138" s="285"/>
    </row>
    <row r="139" spans="1:13">
      <c r="A139" s="510"/>
      <c r="B139" s="285" t="s">
        <v>308</v>
      </c>
      <c r="C139" s="285">
        <v>1817</v>
      </c>
      <c r="D139" s="285">
        <v>0.8</v>
      </c>
      <c r="E139" s="285">
        <v>0.2</v>
      </c>
      <c r="F139" s="285">
        <v>0.8</v>
      </c>
      <c r="G139" s="285">
        <v>0.2</v>
      </c>
      <c r="H139" s="285">
        <v>436.08</v>
      </c>
      <c r="I139" s="285">
        <v>290</v>
      </c>
      <c r="J139" s="285">
        <v>117.01</v>
      </c>
      <c r="K139" s="285">
        <v>29.07</v>
      </c>
      <c r="L139" s="285">
        <v>0</v>
      </c>
      <c r="M139" s="285"/>
    </row>
    <row r="140" spans="1:13">
      <c r="A140" s="510"/>
      <c r="B140" s="285" t="s">
        <v>309</v>
      </c>
      <c r="C140" s="285">
        <v>6526</v>
      </c>
      <c r="D140" s="285">
        <v>0.8</v>
      </c>
      <c r="E140" s="285">
        <v>0.2</v>
      </c>
      <c r="F140" s="285">
        <v>0.8</v>
      </c>
      <c r="G140" s="285">
        <v>0.2</v>
      </c>
      <c r="H140" s="285">
        <v>1566.24</v>
      </c>
      <c r="I140" s="285">
        <v>1041</v>
      </c>
      <c r="J140" s="285">
        <v>420.82</v>
      </c>
      <c r="K140" s="285">
        <v>104.42</v>
      </c>
      <c r="L140" s="285">
        <v>0</v>
      </c>
      <c r="M140" s="285"/>
    </row>
    <row r="141" spans="1:13">
      <c r="A141" s="510"/>
      <c r="B141" s="285" t="s">
        <v>310</v>
      </c>
      <c r="C141" s="285">
        <v>1310</v>
      </c>
      <c r="D141" s="285">
        <v>0.6</v>
      </c>
      <c r="E141" s="285">
        <v>0.4</v>
      </c>
      <c r="F141" s="285">
        <v>0.8</v>
      </c>
      <c r="G141" s="285">
        <v>0.2</v>
      </c>
      <c r="H141" s="285">
        <v>314.39999999999998</v>
      </c>
      <c r="I141" s="285">
        <v>157</v>
      </c>
      <c r="J141" s="285">
        <v>125.96</v>
      </c>
      <c r="K141" s="285">
        <v>31.44</v>
      </c>
      <c r="L141" s="285">
        <v>0</v>
      </c>
      <c r="M141" s="285"/>
    </row>
    <row r="142" spans="1:13">
      <c r="A142" s="510"/>
      <c r="B142" s="285" t="s">
        <v>311</v>
      </c>
      <c r="C142" s="285">
        <v>2691</v>
      </c>
      <c r="D142" s="285">
        <v>0.6</v>
      </c>
      <c r="E142" s="285">
        <v>0.4</v>
      </c>
      <c r="F142" s="285">
        <v>0.8</v>
      </c>
      <c r="G142" s="285">
        <v>0.2</v>
      </c>
      <c r="H142" s="285">
        <v>645.84</v>
      </c>
      <c r="I142" s="285">
        <v>322</v>
      </c>
      <c r="J142" s="285">
        <v>259.26</v>
      </c>
      <c r="K142" s="285">
        <v>64.58</v>
      </c>
      <c r="L142" s="285">
        <v>0</v>
      </c>
      <c r="M142" s="285"/>
    </row>
    <row r="143" spans="1:13">
      <c r="A143" s="510"/>
      <c r="B143" s="285" t="s">
        <v>312</v>
      </c>
      <c r="C143" s="285">
        <v>291</v>
      </c>
      <c r="D143" s="285">
        <v>0.6</v>
      </c>
      <c r="E143" s="285">
        <v>0.4</v>
      </c>
      <c r="F143" s="285">
        <v>0.8</v>
      </c>
      <c r="G143" s="285">
        <v>0.2</v>
      </c>
      <c r="H143" s="285">
        <v>69.84</v>
      </c>
      <c r="I143" s="285">
        <v>35</v>
      </c>
      <c r="J143" s="285">
        <v>27.86</v>
      </c>
      <c r="K143" s="285">
        <v>6.98</v>
      </c>
      <c r="L143" s="285">
        <v>0</v>
      </c>
      <c r="M143" s="285"/>
    </row>
    <row r="144" spans="1:13">
      <c r="A144" s="510"/>
      <c r="B144" s="285" t="s">
        <v>313</v>
      </c>
      <c r="C144" s="285">
        <v>2976</v>
      </c>
      <c r="D144" s="285">
        <v>0.8</v>
      </c>
      <c r="E144" s="285">
        <v>0.2</v>
      </c>
      <c r="F144" s="285">
        <v>0.8</v>
      </c>
      <c r="G144" s="285">
        <v>0.2</v>
      </c>
      <c r="H144" s="285">
        <v>714.24</v>
      </c>
      <c r="I144" s="285">
        <v>475</v>
      </c>
      <c r="J144" s="285">
        <v>191.62</v>
      </c>
      <c r="K144" s="285">
        <v>47.62</v>
      </c>
      <c r="L144" s="285">
        <v>0</v>
      </c>
      <c r="M144" s="285"/>
    </row>
    <row r="145" spans="1:13">
      <c r="A145" s="510"/>
      <c r="B145" s="285" t="s">
        <v>314</v>
      </c>
      <c r="C145" s="285">
        <v>3518</v>
      </c>
      <c r="D145" s="285">
        <v>0.8</v>
      </c>
      <c r="E145" s="285">
        <v>0.2</v>
      </c>
      <c r="F145" s="285">
        <v>0.8</v>
      </c>
      <c r="G145" s="285">
        <v>0.2</v>
      </c>
      <c r="H145" s="285">
        <v>844.32</v>
      </c>
      <c r="I145" s="285">
        <v>561</v>
      </c>
      <c r="J145" s="285">
        <v>227.03</v>
      </c>
      <c r="K145" s="285">
        <v>56.29</v>
      </c>
      <c r="L145" s="285">
        <v>0</v>
      </c>
      <c r="M145" s="285"/>
    </row>
    <row r="146" spans="1:13">
      <c r="A146" s="510"/>
      <c r="B146" s="285" t="s">
        <v>315</v>
      </c>
      <c r="C146" s="285">
        <v>1324</v>
      </c>
      <c r="D146" s="285">
        <v>0.8</v>
      </c>
      <c r="E146" s="285">
        <v>0.2</v>
      </c>
      <c r="F146" s="285">
        <v>0.8</v>
      </c>
      <c r="G146" s="285">
        <v>0.2</v>
      </c>
      <c r="H146" s="285">
        <v>317.76</v>
      </c>
      <c r="I146" s="285">
        <v>211</v>
      </c>
      <c r="J146" s="285">
        <v>85.58</v>
      </c>
      <c r="K146" s="285">
        <v>21.18</v>
      </c>
      <c r="L146" s="285">
        <v>0</v>
      </c>
      <c r="M146" s="285"/>
    </row>
    <row r="147" spans="1:13">
      <c r="A147" s="510" t="s">
        <v>316</v>
      </c>
      <c r="B147" s="285" t="s">
        <v>317</v>
      </c>
      <c r="C147" s="285">
        <v>22994</v>
      </c>
      <c r="D147" s="285">
        <v>7.2</v>
      </c>
      <c r="E147" s="285">
        <v>1.8</v>
      </c>
      <c r="F147" s="285">
        <v>6.4</v>
      </c>
      <c r="G147" s="285">
        <v>2.6</v>
      </c>
      <c r="H147" s="285">
        <v>5518.56</v>
      </c>
      <c r="I147" s="285">
        <v>3668</v>
      </c>
      <c r="J147" s="285">
        <v>1170.98</v>
      </c>
      <c r="K147" s="285">
        <v>679.58</v>
      </c>
      <c r="L147" s="285">
        <v>0</v>
      </c>
      <c r="M147" s="285" t="s">
        <v>1</v>
      </c>
    </row>
    <row r="148" spans="1:13" ht="14.25" customHeight="1">
      <c r="A148" s="510"/>
      <c r="B148" s="285" t="s">
        <v>318</v>
      </c>
      <c r="C148" s="285">
        <v>4870</v>
      </c>
      <c r="D148" s="285">
        <v>0.8</v>
      </c>
      <c r="E148" s="285">
        <v>0.2</v>
      </c>
      <c r="F148" s="285"/>
      <c r="G148" s="285">
        <v>1</v>
      </c>
      <c r="H148" s="285">
        <v>1168.8</v>
      </c>
      <c r="I148" s="285">
        <v>777</v>
      </c>
      <c r="J148" s="285">
        <v>2.2000000000000499</v>
      </c>
      <c r="K148" s="285">
        <v>389.6</v>
      </c>
      <c r="L148" s="285">
        <v>0</v>
      </c>
      <c r="M148" s="285"/>
    </row>
    <row r="149" spans="1:13" ht="14.25" customHeight="1">
      <c r="A149" s="510"/>
      <c r="B149" s="285" t="s">
        <v>319</v>
      </c>
      <c r="C149" s="285">
        <v>2992</v>
      </c>
      <c r="D149" s="285">
        <v>0.8</v>
      </c>
      <c r="E149" s="285">
        <v>0.2</v>
      </c>
      <c r="F149" s="285">
        <v>0.8</v>
      </c>
      <c r="G149" s="285">
        <v>0.2</v>
      </c>
      <c r="H149" s="285">
        <v>718.08</v>
      </c>
      <c r="I149" s="285">
        <v>477</v>
      </c>
      <c r="J149" s="285">
        <v>193.21</v>
      </c>
      <c r="K149" s="285">
        <v>47.87</v>
      </c>
      <c r="L149" s="285">
        <v>0</v>
      </c>
      <c r="M149" s="285"/>
    </row>
    <row r="150" spans="1:13">
      <c r="A150" s="510"/>
      <c r="B150" s="285" t="s">
        <v>320</v>
      </c>
      <c r="C150" s="285">
        <v>2494</v>
      </c>
      <c r="D150" s="285">
        <v>0.8</v>
      </c>
      <c r="E150" s="285">
        <v>0.2</v>
      </c>
      <c r="F150" s="285">
        <v>0.8</v>
      </c>
      <c r="G150" s="285">
        <v>0.2</v>
      </c>
      <c r="H150" s="285">
        <v>598.55999999999995</v>
      </c>
      <c r="I150" s="285">
        <v>398</v>
      </c>
      <c r="J150" s="285">
        <v>160.66</v>
      </c>
      <c r="K150" s="285">
        <v>39.899999999999899</v>
      </c>
      <c r="L150" s="285">
        <v>0</v>
      </c>
      <c r="M150" s="285"/>
    </row>
    <row r="151" spans="1:13">
      <c r="A151" s="510"/>
      <c r="B151" s="285" t="s">
        <v>321</v>
      </c>
      <c r="C151" s="285">
        <v>2274</v>
      </c>
      <c r="D151" s="285">
        <v>0.8</v>
      </c>
      <c r="E151" s="285">
        <v>0.2</v>
      </c>
      <c r="F151" s="285">
        <v>0.8</v>
      </c>
      <c r="G151" s="285">
        <v>0.2</v>
      </c>
      <c r="H151" s="285">
        <v>545.76</v>
      </c>
      <c r="I151" s="285">
        <v>363</v>
      </c>
      <c r="J151" s="285">
        <v>146.38</v>
      </c>
      <c r="K151" s="285">
        <v>36.380000000000003</v>
      </c>
      <c r="L151" s="285">
        <v>0</v>
      </c>
      <c r="M151" s="285"/>
    </row>
    <row r="152" spans="1:13">
      <c r="A152" s="510"/>
      <c r="B152" s="285" t="s">
        <v>322</v>
      </c>
      <c r="C152" s="285">
        <v>1763</v>
      </c>
      <c r="D152" s="285">
        <v>0.8</v>
      </c>
      <c r="E152" s="285">
        <v>0.2</v>
      </c>
      <c r="F152" s="285">
        <v>0.8</v>
      </c>
      <c r="G152" s="285">
        <v>0.2</v>
      </c>
      <c r="H152" s="285">
        <v>423.12</v>
      </c>
      <c r="I152" s="285">
        <v>281</v>
      </c>
      <c r="J152" s="285">
        <v>113.91</v>
      </c>
      <c r="K152" s="285">
        <v>28.21</v>
      </c>
      <c r="L152" s="285">
        <v>0</v>
      </c>
      <c r="M152" s="285"/>
    </row>
    <row r="153" spans="1:13">
      <c r="A153" s="510"/>
      <c r="B153" s="285" t="s">
        <v>323</v>
      </c>
      <c r="C153" s="285">
        <v>1651</v>
      </c>
      <c r="D153" s="285">
        <v>0.8</v>
      </c>
      <c r="E153" s="285">
        <v>0.2</v>
      </c>
      <c r="F153" s="285">
        <v>0.8</v>
      </c>
      <c r="G153" s="285">
        <v>0.2</v>
      </c>
      <c r="H153" s="285">
        <v>396.24</v>
      </c>
      <c r="I153" s="285">
        <v>263</v>
      </c>
      <c r="J153" s="285">
        <v>106.82</v>
      </c>
      <c r="K153" s="285">
        <v>26.42</v>
      </c>
      <c r="L153" s="285">
        <v>0</v>
      </c>
      <c r="M153" s="285"/>
    </row>
    <row r="154" spans="1:13">
      <c r="A154" s="510"/>
      <c r="B154" s="285" t="s">
        <v>325</v>
      </c>
      <c r="C154" s="285">
        <v>2969</v>
      </c>
      <c r="D154" s="285">
        <v>0.8</v>
      </c>
      <c r="E154" s="285">
        <v>0.2</v>
      </c>
      <c r="F154" s="285">
        <v>0.8</v>
      </c>
      <c r="G154" s="285">
        <v>0.2</v>
      </c>
      <c r="H154" s="285">
        <v>712.56</v>
      </c>
      <c r="I154" s="285">
        <v>474</v>
      </c>
      <c r="J154" s="285">
        <v>191.06</v>
      </c>
      <c r="K154" s="285">
        <v>47.499999999999901</v>
      </c>
      <c r="L154" s="285">
        <v>0</v>
      </c>
      <c r="M154" s="285"/>
    </row>
    <row r="155" spans="1:13">
      <c r="A155" s="510"/>
      <c r="B155" s="285" t="s">
        <v>324</v>
      </c>
      <c r="C155" s="285">
        <v>336</v>
      </c>
      <c r="D155" s="285">
        <v>0.8</v>
      </c>
      <c r="E155" s="285">
        <v>0.2</v>
      </c>
      <c r="F155" s="285">
        <v>0.8</v>
      </c>
      <c r="G155" s="285">
        <v>0.2</v>
      </c>
      <c r="H155" s="285">
        <v>80.64</v>
      </c>
      <c r="I155" s="285">
        <v>54</v>
      </c>
      <c r="J155" s="285">
        <v>21.26</v>
      </c>
      <c r="K155" s="285">
        <v>5.38</v>
      </c>
      <c r="L155" s="285">
        <v>0</v>
      </c>
      <c r="M155" s="285"/>
    </row>
    <row r="156" spans="1:13">
      <c r="A156" s="510"/>
      <c r="B156" s="285" t="s">
        <v>326</v>
      </c>
      <c r="C156" s="285">
        <v>3645</v>
      </c>
      <c r="D156" s="285">
        <v>0.8</v>
      </c>
      <c r="E156" s="285">
        <v>0.2</v>
      </c>
      <c r="F156" s="285">
        <v>0.8</v>
      </c>
      <c r="G156" s="285">
        <v>0.2</v>
      </c>
      <c r="H156" s="285">
        <v>874.8</v>
      </c>
      <c r="I156" s="285">
        <v>581</v>
      </c>
      <c r="J156" s="285">
        <v>235.48</v>
      </c>
      <c r="K156" s="285">
        <v>58.319999999999901</v>
      </c>
      <c r="L156" s="285">
        <v>0</v>
      </c>
      <c r="M156" s="285"/>
    </row>
    <row r="158" spans="1:13" hidden="1">
      <c r="B158" s="283">
        <v>1</v>
      </c>
      <c r="C158" s="283">
        <v>2</v>
      </c>
      <c r="D158" s="283">
        <v>3</v>
      </c>
      <c r="E158" s="283">
        <v>4</v>
      </c>
      <c r="F158" s="283">
        <v>5</v>
      </c>
      <c r="G158" s="283">
        <v>6</v>
      </c>
      <c r="H158" s="283">
        <v>11</v>
      </c>
      <c r="I158" s="283">
        <v>12</v>
      </c>
      <c r="J158" s="283">
        <v>13</v>
      </c>
      <c r="K158" s="283">
        <v>14</v>
      </c>
    </row>
    <row r="159" spans="1:13" hidden="1"/>
    <row r="160" spans="1:13" hidden="1">
      <c r="I160" s="283" t="e">
        <f>#REF!/#REF!</f>
        <v>#REF!</v>
      </c>
    </row>
    <row r="161" hidden="1"/>
  </sheetData>
  <mergeCells count="23">
    <mergeCell ref="A131:A146"/>
    <mergeCell ref="A147:A156"/>
    <mergeCell ref="C4:C5"/>
    <mergeCell ref="L4:L5"/>
    <mergeCell ref="M4:M5"/>
    <mergeCell ref="A4:B5"/>
    <mergeCell ref="A80:A86"/>
    <mergeCell ref="A87:A95"/>
    <mergeCell ref="A96:A109"/>
    <mergeCell ref="A110:A123"/>
    <mergeCell ref="A124:A130"/>
    <mergeCell ref="A24:A31"/>
    <mergeCell ref="A32:A46"/>
    <mergeCell ref="A47:A58"/>
    <mergeCell ref="A59:A69"/>
    <mergeCell ref="A70:A79"/>
    <mergeCell ref="A7:A15"/>
    <mergeCell ref="A16:A23"/>
    <mergeCell ref="A1:B1"/>
    <mergeCell ref="A2:M2"/>
    <mergeCell ref="J3:K3"/>
    <mergeCell ref="D4:G4"/>
    <mergeCell ref="H4:K4"/>
  </mergeCells>
  <phoneticPr fontId="144" type="noConversion"/>
  <pageMargins left="0.70866141732283505" right="0.70866141732283505" top="0.74803149606299202" bottom="0.74803149606299202" header="0.31496062992126" footer="0.31496062992126"/>
  <pageSetup paperSize="9" scale="8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22</vt:i4>
      </vt:variant>
    </vt:vector>
  </HeadingPairs>
  <TitlesOfParts>
    <vt:vector size="46" baseType="lpstr">
      <vt:lpstr>分配表</vt:lpstr>
      <vt:lpstr>幼儿</vt:lpstr>
      <vt:lpstr>高中助学金</vt:lpstr>
      <vt:lpstr>高中免学费</vt:lpstr>
      <vt:lpstr>高中免费教科书</vt:lpstr>
      <vt:lpstr>中职（总）</vt:lpstr>
      <vt:lpstr>中职助学金（教育）</vt:lpstr>
      <vt:lpstr>中职助学金（人社）</vt:lpstr>
      <vt:lpstr>中职免学费（教育）</vt:lpstr>
      <vt:lpstr>中职免学费（人社）</vt:lpstr>
      <vt:lpstr>高校奖助学金</vt:lpstr>
      <vt:lpstr>本专科生奖助学金</vt:lpstr>
      <vt:lpstr>服兵役资助</vt:lpstr>
      <vt:lpstr>助学贷款奖补资金</vt:lpstr>
      <vt:lpstr>总表</vt:lpstr>
      <vt:lpstr>工作考核</vt:lpstr>
      <vt:lpstr>应还本息</vt:lpstr>
      <vt:lpstr>标准化建设</vt:lpstr>
      <vt:lpstr>计算表</vt:lpstr>
      <vt:lpstr>贷款规模</vt:lpstr>
      <vt:lpstr>湘财教指2021年68号</vt:lpstr>
      <vt:lpstr>湘财预2021年256号</vt:lpstr>
      <vt:lpstr>湘财预2021年309号</vt:lpstr>
      <vt:lpstr>湘财教指2021年78号</vt:lpstr>
      <vt:lpstr>本专科生奖助学金!Print_Area</vt:lpstr>
      <vt:lpstr>服兵役资助!Print_Area</vt:lpstr>
      <vt:lpstr>高中助学金!Print_Area</vt:lpstr>
      <vt:lpstr>幼儿!Print_Area</vt:lpstr>
      <vt:lpstr>'中职免学费（教育）'!Print_Area</vt:lpstr>
      <vt:lpstr>'中职助学金（教育）'!Print_Area</vt:lpstr>
      <vt:lpstr>'中职助学金（人社）'!Print_Area</vt:lpstr>
      <vt:lpstr>本专科生奖助学金!Print_Titles</vt:lpstr>
      <vt:lpstr>服兵役资助!Print_Titles</vt:lpstr>
      <vt:lpstr>高中免费教科书!Print_Titles</vt:lpstr>
      <vt:lpstr>高中免学费!Print_Titles</vt:lpstr>
      <vt:lpstr>高中助学金!Print_Titles</vt:lpstr>
      <vt:lpstr>湘财教指2021年78号!Print_Titles</vt:lpstr>
      <vt:lpstr>湘财预2021年256号!Print_Titles</vt:lpstr>
      <vt:lpstr>湘财预2021年309号!Print_Titles</vt:lpstr>
      <vt:lpstr>应还本息!Print_Titles</vt:lpstr>
      <vt:lpstr>幼儿!Print_Titles</vt:lpstr>
      <vt:lpstr>'中职（总）'!Print_Titles</vt:lpstr>
      <vt:lpstr>'中职免学费（教育）'!Print_Titles</vt:lpstr>
      <vt:lpstr>'中职免学费（人社）'!Print_Titles</vt:lpstr>
      <vt:lpstr>'中职助学金（教育）'!Print_Titles</vt:lpstr>
      <vt:lpstr>'中职助学金（人社）'!Print_Titles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陈琳姿 null</cp:lastModifiedBy>
  <cp:lastPrinted>2023-09-09T08:39:00Z</cp:lastPrinted>
  <dcterms:created xsi:type="dcterms:W3CDTF">2020-07-21T06:51:00Z</dcterms:created>
  <dcterms:modified xsi:type="dcterms:W3CDTF">2023-11-03T01:30:04Z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619885C96B93491CBAD9252898F9953D</vt:lpwstr>
  </property>
  <property fmtid="{D5CDD505-2E9C-101B-9397-08002B2CF9AE}" pid="4" name="commondata">
    <vt:lpwstr>eyJoZGlkIjoiMmYxMDNhZWY0YzYwOGMzZTgwNTBhZWZjMTRiYmQ0YjMifQ==</vt:lpwstr>
  </property>
</Properties>
</file>