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指标文" sheetId="1" r:id="rId1"/>
  </sheets>
  <definedNames>
    <definedName name="_xlnm._FilterDatabase" localSheetId="0" hidden="1">指标文!$B$6:$Q$161</definedName>
    <definedName name="_xlnm.Print_Titles" localSheetId="0">指标文!$6:$6</definedName>
  </definedNames>
  <calcPr calcId="144525"/>
</workbook>
</file>

<file path=xl/sharedStrings.xml><?xml version="1.0" encoding="utf-8"?>
<sst xmlns="http://schemas.openxmlformats.org/spreadsheetml/2006/main" count="255" uniqueCount="188">
  <si>
    <t>附件2</t>
  </si>
  <si>
    <t>2025年城乡居民医保省级财政第二批补助资金测算表（总表不发市县）</t>
  </si>
  <si>
    <t>单位：人，万元</t>
  </si>
  <si>
    <t>备注：第6栏=第1栏*700*0.4（西部地区0.2）*第5栏+第3栏*700*0.4（西部地区0.2），第12栏=第8栏-第11栏，第13栏=第6栏-第7栏-第12栏</t>
  </si>
  <si>
    <t>数据来源：2024年市州申报统计数</t>
  </si>
  <si>
    <t>数据来源：2024年提前批</t>
  </si>
  <si>
    <t>数据来源：2023年省级计算表中的2023年应拨付金额列</t>
  </si>
  <si>
    <t>数据来源：2023年最终核定数-中央大学生-省属大学生-市属大学生</t>
  </si>
  <si>
    <t>数据来源：2023年各市州申报省属大学生数</t>
  </si>
  <si>
    <t>市州</t>
  </si>
  <si>
    <t>县市区</t>
  </si>
  <si>
    <t>是否享受西部政策</t>
  </si>
  <si>
    <t>2025年普通居民参保人数</t>
  </si>
  <si>
    <t>2025年中央属大学生参保人数</t>
  </si>
  <si>
    <t>2025年省属大学生参保人数</t>
  </si>
  <si>
    <t>2025年市属大学生参保人数</t>
  </si>
  <si>
    <t>省级财政负担比例</t>
  </si>
  <si>
    <t>省级财政2025年应负担金额</t>
  </si>
  <si>
    <t>已预拨2025年省级财政资金</t>
  </si>
  <si>
    <t>省级财政2024年已拨付金额</t>
  </si>
  <si>
    <t>经国家和省级医保部门最终确定的2024年普通居民参保人数</t>
  </si>
  <si>
    <t>2024年省属大学生参保人数</t>
  </si>
  <si>
    <t>核定的省级财政2024年负担金额</t>
  </si>
  <si>
    <t>因核减人数扣回2024年度金额</t>
  </si>
  <si>
    <t>此次安排2025年度补助金额</t>
  </si>
  <si>
    <t>备注</t>
  </si>
  <si>
    <t>栏数</t>
  </si>
  <si>
    <t>长沙市</t>
  </si>
  <si>
    <t>全省合计</t>
  </si>
  <si>
    <t>长沙市小计</t>
  </si>
  <si>
    <t>市本级及所辖区小计</t>
  </si>
  <si>
    <t>市本级</t>
  </si>
  <si>
    <t>基数不变</t>
  </si>
  <si>
    <t>原市本级基数不变，五个辖区按比例分担</t>
  </si>
  <si>
    <t>长沙县</t>
  </si>
  <si>
    <t>望城区</t>
  </si>
  <si>
    <t>浏阳市</t>
  </si>
  <si>
    <t>宁乡县</t>
  </si>
  <si>
    <t>株洲市</t>
  </si>
  <si>
    <t>株洲市小计</t>
  </si>
  <si>
    <t>原市本级基数不变，四个辖区按比例分担</t>
  </si>
  <si>
    <t>渌口区</t>
  </si>
  <si>
    <t>醴陵市</t>
  </si>
  <si>
    <t>攸县</t>
  </si>
  <si>
    <t>茶陵县</t>
  </si>
  <si>
    <t>是</t>
  </si>
  <si>
    <t>炎陵县</t>
  </si>
  <si>
    <t>湘潭市</t>
  </si>
  <si>
    <t>湘潭市小计</t>
  </si>
  <si>
    <t>雨湖区</t>
  </si>
  <si>
    <t>岳塘区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</si>
  <si>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</si>
  <si>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</si>
  <si>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</si>
  <si>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</si>
  <si>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</si>
  <si>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</si>
  <si>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</si>
  <si>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</si>
  <si>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石鼓区</t>
  </si>
  <si>
    <t>蒸湘区</t>
  </si>
  <si>
    <t>因25年未报送高新区人数，合并到蒸湘区做24年结算</t>
  </si>
  <si>
    <t>高新区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</si>
  <si>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</si>
  <si>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</si>
  <si>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</si>
  <si>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</si>
  <si>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</si>
  <si>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</si>
  <si>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</si>
  <si>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</si>
  <si>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</si>
  <si>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</si>
  <si>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</si>
  <si>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</si>
  <si>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>邵东县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</si>
  <si>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</si>
  <si>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</si>
  <si>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</si>
  <si>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</si>
  <si>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</si>
  <si>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</si>
  <si>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</si>
  <si>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</si>
  <si>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</si>
  <si>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</si>
  <si>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报送人数为636705人，其中有165人为1月1日后缴费，个人承担财政补助全额，故减去165人，为636540人。</t>
  </si>
  <si>
    <t>汨罗市</t>
  </si>
  <si>
    <t>屈原区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</si>
  <si>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</si>
  <si>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</si>
  <si>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</si>
  <si>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</si>
  <si>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</si>
  <si>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</si>
  <si>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</si>
  <si>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武陵区</t>
  </si>
  <si>
    <t>柳叶湖区</t>
  </si>
  <si>
    <t>经开区</t>
  </si>
  <si>
    <t>鼎城区</t>
  </si>
  <si>
    <t>西洞庭区</t>
  </si>
  <si>
    <t>津市市</t>
  </si>
  <si>
    <t>安乡县</t>
  </si>
  <si>
    <t>汉寿县</t>
  </si>
  <si>
    <t>西湖区</t>
  </si>
  <si>
    <t>澧县</t>
  </si>
  <si>
    <t>临澧县</t>
  </si>
  <si>
    <t>桃源县</t>
  </si>
  <si>
    <t>桃花源区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</si>
  <si>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</si>
  <si>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</si>
  <si>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</si>
  <si>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</si>
  <si>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</si>
  <si>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</si>
  <si>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</si>
  <si>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</si>
  <si>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</si>
  <si>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</si>
  <si>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</si>
  <si>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因25年未报送高新区人数，合并到赫山区做24年结算</t>
  </si>
  <si>
    <t>沅江市</t>
  </si>
  <si>
    <t>南县</t>
  </si>
  <si>
    <t>大通湖区</t>
  </si>
  <si>
    <t>桃江县</t>
  </si>
  <si>
    <t>安化县</t>
  </si>
  <si>
    <t>永州市</t>
  </si>
  <si>
    <t>永州市小计</t>
  </si>
  <si>
    <t>零陵区</t>
  </si>
  <si>
    <t>冷水滩区</t>
  </si>
  <si>
    <t>东安县</t>
  </si>
  <si>
    <t>道县</t>
  </si>
  <si>
    <t>宁远县</t>
  </si>
  <si>
    <t>江永县</t>
  </si>
  <si>
    <t>回龙圩区</t>
  </si>
  <si>
    <t>江华县</t>
  </si>
  <si>
    <t>蓝山县</t>
  </si>
  <si>
    <t>新田县</t>
  </si>
  <si>
    <t>双牌县</t>
  </si>
  <si>
    <t>祁阳县</t>
  </si>
  <si>
    <t>金洞区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</si>
  <si>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</si>
  <si>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</si>
  <si>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</si>
  <si>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</si>
  <si>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</si>
  <si>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</si>
  <si>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</si>
  <si>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</si>
  <si>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</si>
  <si>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</si>
  <si>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</si>
  <si>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</si>
  <si>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</si>
  <si>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</si>
  <si>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</si>
  <si>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</si>
  <si>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因25年未报送经开区人数，合并到娄星区做24年结算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</si>
  <si>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</si>
  <si>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</si>
  <si>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</si>
  <si>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</si>
  <si>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</si>
  <si>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</si>
  <si>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</si>
  <si>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</si>
  <si>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报送人数为439740人，其中有393人为1月1日后缴费，个人承担财政补助全额，故减去393人，为439347人。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</si>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</sst>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7">
    <numFmt numFmtId="176" formatCode="0.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.00_ ;[Red]\-0.00\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2" fontId="0" fillId="0" borderId="0" xfId="0" applyNumberFormat="1" applyFont="1" applyFill="1">
      <alignment vertical="center"/>
    </xf>
    <xf numFmtId="178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2" fontId="0" fillId="0" borderId="0" xfId="0" applyNumberFormat="1" applyFont="1" applyFill="1" applyAlignment="1">
      <alignment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8" fontId="0" fillId="0" borderId="0" xfId="0" applyNumberFormat="1" applyFill="1">
      <alignment vertical="center"/>
    </xf>
    <xf numFmtId="0" fontId="0" fillId="0" borderId="0" xfId="0" applyFont="1" applyFill="1" applyAlignment="1">
      <alignment vertical="center" wrapText="1"/>
    </xf>
    <xf numFmtId="178" fontId="0" fillId="0" borderId="0" xfId="0" applyNumberFormat="1" applyFill="1" applyAlignment="1">
      <alignment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5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61"/>
  <sheetViews>
    <sheetView tabSelected="1" zoomScale="120" zoomScaleNormal="120" workbookViewId="0">
      <pane ySplit="6" topLeftCell="A7" activePane="bottomLeft" state="frozen"/>
      <selection/>
      <selection pane="bottomLeft" activeCell="A2" sqref="A2:Q2"/>
    </sheetView>
  </sheetViews>
  <sheetFormatPr defaultColWidth="9" defaultRowHeight="13.5"/>
  <cols>
    <col min="1" max="1" width="2.625" style="2" customWidth="1"/>
    <col min="2" max="2" width="12.5" style="2" customWidth="1"/>
    <col min="3" max="3" width="4.75" style="2" customWidth="1"/>
    <col min="4" max="4" width="9.25" style="2" customWidth="1"/>
    <col min="5" max="5" width="6.5" style="2" customWidth="1"/>
    <col min="6" max="7" width="7.5" style="2" customWidth="1"/>
    <col min="8" max="8" width="5.75" style="2" customWidth="1"/>
    <col min="9" max="9" width="10.5" style="3" customWidth="1"/>
    <col min="10" max="10" width="10.9416666666667" style="5" customWidth="1"/>
    <col min="11" max="11" width="9.25" style="2" customWidth="1"/>
    <col min="12" max="13" width="10.75" style="2" customWidth="1"/>
    <col min="14" max="14" width="9.5" style="4" customWidth="1"/>
    <col min="15" max="15" width="8.375" style="4" customWidth="1"/>
    <col min="16" max="16" width="9.625" style="6" customWidth="1"/>
    <col min="17" max="17" width="23.3333333333333" style="2" customWidth="1"/>
    <col min="18" max="18" width="9.375" style="2"/>
    <col min="19" max="16384" width="9" style="2"/>
  </cols>
  <sheetData>
    <row r="1" ht="18.75" spans="2:2">
      <c r="B1" s="7" t="s">
        <v>0</v>
      </c>
    </row>
    <row r="2" ht="40.5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35"/>
      <c r="K2" s="8"/>
      <c r="L2" s="8"/>
      <c r="M2" s="8"/>
      <c r="N2" s="8"/>
      <c r="O2" s="8"/>
      <c r="P2" s="51"/>
      <c r="Q2" s="8"/>
    </row>
    <row r="3" spans="16:17">
      <c r="P3" s="52" t="s">
        <v>2</v>
      </c>
      <c r="Q3" s="59"/>
    </row>
    <row r="4" ht="30" customHeight="1" spans="1:16">
      <c r="A4" s="9" t="s">
        <v>3</v>
      </c>
      <c r="P4" s="52"/>
    </row>
    <row r="5" s="1" customFormat="1" ht="98" hidden="1" customHeight="1" spans="1:16">
      <c r="A5" s="10"/>
      <c r="D5" s="11" t="s">
        <v>4</v>
      </c>
      <c r="E5" s="11"/>
      <c r="F5" s="11"/>
      <c r="G5" s="11"/>
      <c r="I5" s="36"/>
      <c r="J5" s="37" t="s">
        <v>5</v>
      </c>
      <c r="K5" s="1" t="s">
        <v>6</v>
      </c>
      <c r="L5" s="1" t="s">
        <v>7</v>
      </c>
      <c r="M5" s="1" t="s">
        <v>8</v>
      </c>
      <c r="N5" s="53"/>
      <c r="O5" s="53"/>
      <c r="P5" s="54"/>
    </row>
    <row r="6" s="2" customFormat="1" ht="69" customHeight="1" spans="1:17">
      <c r="A6" s="12" t="s">
        <v>9</v>
      </c>
      <c r="B6" s="12" t="s">
        <v>10</v>
      </c>
      <c r="C6" s="12" t="s">
        <v>11</v>
      </c>
      <c r="D6" s="12" t="s">
        <v>12</v>
      </c>
      <c r="E6" s="12" t="s">
        <v>13</v>
      </c>
      <c r="F6" s="12" t="s">
        <v>14</v>
      </c>
      <c r="G6" s="12" t="s">
        <v>15</v>
      </c>
      <c r="H6" s="12" t="s">
        <v>16</v>
      </c>
      <c r="I6" s="14" t="s">
        <v>17</v>
      </c>
      <c r="J6" s="38" t="s">
        <v>18</v>
      </c>
      <c r="K6" s="12" t="s">
        <v>19</v>
      </c>
      <c r="L6" s="12" t="s">
        <v>20</v>
      </c>
      <c r="M6" s="12" t="s">
        <v>21</v>
      </c>
      <c r="N6" s="12" t="s">
        <v>22</v>
      </c>
      <c r="O6" s="12" t="s">
        <v>23</v>
      </c>
      <c r="P6" s="55" t="s">
        <v>24</v>
      </c>
      <c r="Q6" s="12" t="s">
        <v>25</v>
      </c>
    </row>
    <row r="7" s="2" customFormat="1" spans="1:17">
      <c r="A7" s="12"/>
      <c r="B7" s="13" t="s">
        <v>26</v>
      </c>
      <c r="C7" s="13"/>
      <c r="D7" s="13">
        <v>1</v>
      </c>
      <c r="E7" s="13">
        <v>2</v>
      </c>
      <c r="F7" s="13">
        <v>3</v>
      </c>
      <c r="G7" s="13">
        <v>4</v>
      </c>
      <c r="H7" s="13">
        <v>5</v>
      </c>
      <c r="I7" s="13">
        <v>6</v>
      </c>
      <c r="J7" s="39">
        <v>7</v>
      </c>
      <c r="K7" s="13">
        <v>8</v>
      </c>
      <c r="L7" s="13">
        <v>9</v>
      </c>
      <c r="M7" s="13">
        <v>10</v>
      </c>
      <c r="N7" s="13">
        <v>11</v>
      </c>
      <c r="O7" s="13">
        <v>12</v>
      </c>
      <c r="P7" s="13">
        <v>13</v>
      </c>
      <c r="Q7" s="12"/>
    </row>
    <row r="8" s="3" customFormat="1" ht="27.75" customHeight="1" spans="1:17">
      <c r="A8" s="14" t="s">
        <v>27</v>
      </c>
      <c r="B8" s="15" t="s">
        <v>28</v>
      </c>
      <c r="C8" s="16"/>
      <c r="D8" s="17">
        <f>D9+D16+D24+D31+D46+D60+D70+D86+D92+D102+D117+D130+D138+D153</f>
        <v>49534331</v>
      </c>
      <c r="E8" s="17">
        <f>E9+E16+E24+E31+E46+E60+E70+E86+E92+E102+E117+E130+E138+E153</f>
        <v>82151</v>
      </c>
      <c r="F8" s="17">
        <f>F9+F16+F24+F31+F46+F60+F70+F86+F92+F102+F117+F130+F138+F153</f>
        <v>1133836</v>
      </c>
      <c r="G8" s="17">
        <f>G9+G16+G24+G31+G46+G60+G70+G86+G92+G102+G117+G130+G138+G153</f>
        <v>362476</v>
      </c>
      <c r="H8" s="17"/>
      <c r="I8" s="40">
        <f>I9+I16+I24+I31+I46+I60+I70+I86+I92+I102+I117+I130+I138+I153</f>
        <v>755185.2</v>
      </c>
      <c r="J8" s="41">
        <f>J9+J16+J24+J31+J46+J60+J70+J86+J92+J102+J117+J130+J138+J153</f>
        <v>659000.71</v>
      </c>
      <c r="K8" s="40">
        <f>K9+K16+K24+K31+K46+K60+K70+K86+K92+K102+K117+K130+K138+K153</f>
        <v>732223.1</v>
      </c>
      <c r="L8" s="42">
        <f>L9+L16+L24+L31+L46+L60+L70+L86+L92+L102+L117+L130+L138+L153</f>
        <v>50052167.5</v>
      </c>
      <c r="M8" s="42">
        <f>M9+M16+M24+M31+M46+M60+M70+M86+M92+M102+M117+M130+M138+M153</f>
        <v>1011002</v>
      </c>
      <c r="N8" s="40">
        <f>N9+N16+N24+N31+N46+N60+N70+N86+N92+N102+N117+N130+N138+N153</f>
        <v>730825.7</v>
      </c>
      <c r="O8" s="40">
        <f>O9+O16+O24+O31+O46+O60+O70+O86+O92+O102+O117+O130+O138+O153</f>
        <v>1397.4</v>
      </c>
      <c r="P8" s="56">
        <f>P9+P16+P24+P31+P46+P60+P70+P86+P92+P102+P117+P130+P138+P153</f>
        <v>94787.09</v>
      </c>
      <c r="Q8" s="23"/>
    </row>
    <row r="9" s="3" customFormat="1" spans="1:17">
      <c r="A9" s="14"/>
      <c r="B9" s="15" t="s">
        <v>29</v>
      </c>
      <c r="C9" s="16"/>
      <c r="D9" s="17">
        <f>SUM(D11:D15)</f>
        <v>4444059</v>
      </c>
      <c r="E9" s="17">
        <f>SUM(E11:E15)</f>
        <v>82151</v>
      </c>
      <c r="F9" s="17">
        <f>SUM(F11:F15)</f>
        <v>533194</v>
      </c>
      <c r="G9" s="17">
        <f>SUM(G11:G15)</f>
        <v>57127</v>
      </c>
      <c r="H9" s="17"/>
      <c r="I9" s="40">
        <f>SUM(I11:I15)</f>
        <v>62510.7</v>
      </c>
      <c r="J9" s="41">
        <f>SUM(J11:J15)</f>
        <v>51894.02</v>
      </c>
      <c r="K9" s="40">
        <f>SUM(K11:K15)</f>
        <v>57660.1</v>
      </c>
      <c r="L9" s="42">
        <f>SUM(L11:L15)</f>
        <v>4326728.5</v>
      </c>
      <c r="M9" s="42">
        <f>SUM(M11:M15)</f>
        <v>420029</v>
      </c>
      <c r="N9" s="40">
        <f>SUM(N11:N15)</f>
        <v>57738.7</v>
      </c>
      <c r="O9" s="40">
        <f>SUM(O11:O15)</f>
        <v>-78.6000000000022</v>
      </c>
      <c r="P9" s="56">
        <f>SUM(P11:P15)</f>
        <v>10695.28</v>
      </c>
      <c r="Q9" s="23"/>
    </row>
    <row r="10" s="3" customFormat="1" ht="24" spans="1:17">
      <c r="A10" s="14"/>
      <c r="B10" s="15" t="s">
        <v>30</v>
      </c>
      <c r="C10" s="16"/>
      <c r="D10" s="17">
        <f>SUM(D11:D13)</f>
        <v>2381560</v>
      </c>
      <c r="E10" s="17">
        <f>SUM(E11:E13)</f>
        <v>82151</v>
      </c>
      <c r="F10" s="17">
        <f>SUM(F11:F13)</f>
        <v>533194</v>
      </c>
      <c r="G10" s="17">
        <f>SUM(G11:G13)</f>
        <v>42931</v>
      </c>
      <c r="H10" s="17"/>
      <c r="I10" s="40">
        <f>SUM(I11:I13)</f>
        <v>27860.6</v>
      </c>
      <c r="J10" s="41">
        <f>SUM(J11:J13)</f>
        <v>21736.28</v>
      </c>
      <c r="K10" s="40">
        <f>SUM(K11:K13)</f>
        <v>24151.5</v>
      </c>
      <c r="L10" s="42">
        <f>SUM(L11:L13)</f>
        <v>2243779</v>
      </c>
      <c r="M10" s="42">
        <f>SUM(M11:M13)</f>
        <v>420029</v>
      </c>
      <c r="N10" s="40">
        <f>SUM(N11:N13)</f>
        <v>24244.9</v>
      </c>
      <c r="O10" s="40">
        <f>SUM(O11:O13)</f>
        <v>-93.4000000000015</v>
      </c>
      <c r="P10" s="56">
        <f>SUM(P11:P13)</f>
        <v>6217.72</v>
      </c>
      <c r="Q10" s="23"/>
    </row>
    <row r="11" s="2" customFormat="1" ht="24" spans="1:17">
      <c r="A11" s="14"/>
      <c r="B11" s="13" t="s">
        <v>31</v>
      </c>
      <c r="C11" s="18"/>
      <c r="D11" s="19">
        <v>1349914</v>
      </c>
      <c r="E11" s="19">
        <v>82151</v>
      </c>
      <c r="F11" s="19">
        <v>340425</v>
      </c>
      <c r="G11" s="19">
        <v>30317</v>
      </c>
      <c r="H11" s="13" t="s">
        <v>32</v>
      </c>
      <c r="I11" s="43">
        <f>ROUNDUP(D11*700*0.4*0.2*0.0001+9126.1,1)</f>
        <v>16685.7</v>
      </c>
      <c r="J11" s="44">
        <v>14125.25</v>
      </c>
      <c r="K11" s="21">
        <v>15694.8</v>
      </c>
      <c r="L11" s="45">
        <v>1254776</v>
      </c>
      <c r="M11" s="45">
        <v>304649</v>
      </c>
      <c r="N11" s="21">
        <f>ROUND(L11*670*0.4*0.2*0.0001+9126.1,1)</f>
        <v>15851.7</v>
      </c>
      <c r="O11" s="21">
        <f>K11-N11</f>
        <v>-156.900000000001</v>
      </c>
      <c r="P11" s="57">
        <f>ROUND(I11-J11-O11,2)</f>
        <v>2717.35</v>
      </c>
      <c r="Q11" s="22" t="s">
        <v>33</v>
      </c>
    </row>
    <row r="12" s="2" customFormat="1" ht="15" customHeight="1" spans="1:17">
      <c r="A12" s="14"/>
      <c r="B12" s="12" t="s">
        <v>34</v>
      </c>
      <c r="C12" s="20"/>
      <c r="D12" s="21">
        <v>635853</v>
      </c>
      <c r="E12" s="21"/>
      <c r="F12" s="21">
        <v>145001</v>
      </c>
      <c r="G12" s="21"/>
      <c r="H12" s="21">
        <v>0.2</v>
      </c>
      <c r="I12" s="43">
        <f>ROUNDUP(D12*700*0.4*H12*0.0001+F12*700*0.4*0.0001,1)</f>
        <v>7620.9</v>
      </c>
      <c r="J12" s="44">
        <v>5084.55</v>
      </c>
      <c r="K12" s="21">
        <v>5649.5</v>
      </c>
      <c r="L12" s="45">
        <v>615403</v>
      </c>
      <c r="M12" s="45">
        <v>86174</v>
      </c>
      <c r="N12" s="21">
        <f>ROUND(L12*670*0.4*H12*0.0001+M12*670*0.4*0.0001,1)</f>
        <v>5608</v>
      </c>
      <c r="O12" s="21">
        <f>K12-N12</f>
        <v>41.5</v>
      </c>
      <c r="P12" s="57">
        <f>ROUND(I12-J12-O12,2)</f>
        <v>2494.85</v>
      </c>
      <c r="Q12" s="22"/>
    </row>
    <row r="13" s="2" customFormat="1" ht="15" customHeight="1" spans="1:17">
      <c r="A13" s="14"/>
      <c r="B13" s="12" t="s">
        <v>35</v>
      </c>
      <c r="C13" s="20"/>
      <c r="D13" s="21">
        <v>395793</v>
      </c>
      <c r="E13" s="21"/>
      <c r="F13" s="21">
        <v>47768</v>
      </c>
      <c r="G13" s="21">
        <v>12614</v>
      </c>
      <c r="H13" s="21">
        <v>0.2</v>
      </c>
      <c r="I13" s="43">
        <f>ROUNDUP(D13*700*0.4*H13*0.0001+F13*700*0.4*0.0001,1)</f>
        <v>3554</v>
      </c>
      <c r="J13" s="44">
        <v>2526.48</v>
      </c>
      <c r="K13" s="21">
        <v>2807.2</v>
      </c>
      <c r="L13" s="45">
        <v>373600</v>
      </c>
      <c r="M13" s="45">
        <v>29206</v>
      </c>
      <c r="N13" s="21">
        <f>ROUND(L13*670*0.4*H13*0.0001+M13*670*0.4*0.0001,1)</f>
        <v>2785.2</v>
      </c>
      <c r="O13" s="21">
        <f>K13-N13</f>
        <v>22</v>
      </c>
      <c r="P13" s="57">
        <f>ROUND(I13-J13-O13,2)</f>
        <v>1005.52</v>
      </c>
      <c r="Q13" s="22"/>
    </row>
    <row r="14" s="2" customFormat="1" ht="15" customHeight="1" spans="1:17">
      <c r="A14" s="14"/>
      <c r="B14" s="22" t="s">
        <v>36</v>
      </c>
      <c r="C14" s="20"/>
      <c r="D14" s="21">
        <v>1098620</v>
      </c>
      <c r="E14" s="21"/>
      <c r="F14" s="21"/>
      <c r="G14" s="21"/>
      <c r="H14" s="21">
        <v>0.6</v>
      </c>
      <c r="I14" s="43">
        <f>ROUNDUP(D14*700*0.4*H14*0.0001+F14*700*0.4*0.0001,1)</f>
        <v>18456.9</v>
      </c>
      <c r="J14" s="44">
        <v>16154.19</v>
      </c>
      <c r="K14" s="21">
        <v>17949.1</v>
      </c>
      <c r="L14" s="45">
        <v>1115693</v>
      </c>
      <c r="M14" s="45"/>
      <c r="N14" s="21">
        <f>ROUND(L14*670*0.4*H14*0.0001+M14*670*0.4*0.0001,1)</f>
        <v>17940.3</v>
      </c>
      <c r="O14" s="21">
        <f>K14-N14</f>
        <v>8.79999999999927</v>
      </c>
      <c r="P14" s="57">
        <f>ROUND(I14-J14-O14,2)</f>
        <v>2293.91</v>
      </c>
      <c r="Q14" s="22"/>
    </row>
    <row r="15" s="2" customFormat="1" ht="15" customHeight="1" spans="1:17">
      <c r="A15" s="14"/>
      <c r="B15" s="22" t="s">
        <v>37</v>
      </c>
      <c r="C15" s="20"/>
      <c r="D15" s="21">
        <v>963879</v>
      </c>
      <c r="E15" s="21"/>
      <c r="F15" s="21"/>
      <c r="G15" s="21">
        <v>14196</v>
      </c>
      <c r="H15" s="21">
        <v>0.6</v>
      </c>
      <c r="I15" s="43">
        <f>ROUNDUP(D15*700*0.4*H15*0.0001+F15*700*0.4*0.0001,1)</f>
        <v>16193.2</v>
      </c>
      <c r="J15" s="44">
        <v>14003.55</v>
      </c>
      <c r="K15" s="21">
        <v>15559.5</v>
      </c>
      <c r="L15" s="45">
        <v>967256.5</v>
      </c>
      <c r="M15" s="45"/>
      <c r="N15" s="21">
        <f>ROUND(L15*670*0.4*H15*0.0001+M15*670*0.4*0.0001,1)</f>
        <v>15553.5</v>
      </c>
      <c r="O15" s="21">
        <f>K15-N15</f>
        <v>6</v>
      </c>
      <c r="P15" s="57">
        <f>ROUND(I15-J15-O15,2)</f>
        <v>2183.65</v>
      </c>
      <c r="Q15" s="22"/>
    </row>
    <row r="16" s="3" customFormat="1" spans="1:17">
      <c r="A16" s="14" t="s">
        <v>38</v>
      </c>
      <c r="B16" s="14" t="s">
        <v>39</v>
      </c>
      <c r="C16" s="23"/>
      <c r="D16" s="24">
        <f>SUM(D18:D23)</f>
        <v>2614818</v>
      </c>
      <c r="E16" s="24">
        <f>SUM(E18:E23)</f>
        <v>0</v>
      </c>
      <c r="F16" s="24">
        <f>SUM(F18:F23)</f>
        <v>84949</v>
      </c>
      <c r="G16" s="24">
        <f>SUM(G18:G23)</f>
        <v>43229</v>
      </c>
      <c r="H16" s="24"/>
      <c r="I16" s="43">
        <f>SUM(I18:I23)</f>
        <v>38068.2</v>
      </c>
      <c r="J16" s="34">
        <f>SUM(J18:J23)</f>
        <v>33161.3</v>
      </c>
      <c r="K16" s="43">
        <f>SUM(K18:K23)</f>
        <v>36845.9</v>
      </c>
      <c r="L16" s="25">
        <f>SUM(L18:L23)</f>
        <v>2625383.5</v>
      </c>
      <c r="M16" s="25">
        <f>SUM(M18:M23)</f>
        <v>88647</v>
      </c>
      <c r="N16" s="43">
        <f>SUM(N18:N23)</f>
        <v>36806.4</v>
      </c>
      <c r="O16" s="43">
        <f>SUM(O18:O23)</f>
        <v>39.5000000000005</v>
      </c>
      <c r="P16" s="57">
        <f>SUM(P18:P23)</f>
        <v>4867.4</v>
      </c>
      <c r="Q16" s="60"/>
    </row>
    <row r="17" s="3" customFormat="1" ht="24" spans="1:17">
      <c r="A17" s="14"/>
      <c r="B17" s="14" t="s">
        <v>30</v>
      </c>
      <c r="C17" s="23"/>
      <c r="D17" s="24">
        <f>SUM(D18:D18)</f>
        <v>637190</v>
      </c>
      <c r="E17" s="24">
        <f>SUM(E18:E18)</f>
        <v>0</v>
      </c>
      <c r="F17" s="24">
        <f>SUM(F18:F18)</f>
        <v>84949</v>
      </c>
      <c r="G17" s="24">
        <f>SUM(G18:G18)</f>
        <v>43229</v>
      </c>
      <c r="H17" s="24"/>
      <c r="I17" s="43">
        <f>SUM(I18:I18)</f>
        <v>6002.2</v>
      </c>
      <c r="J17" s="34">
        <f>SUM(J18:J18)</f>
        <v>5115.23</v>
      </c>
      <c r="K17" s="43">
        <f>SUM(K18:K18)</f>
        <v>5683.6</v>
      </c>
      <c r="L17" s="25">
        <f>SUM(L18:L18)</f>
        <v>617845</v>
      </c>
      <c r="M17" s="25">
        <f>SUM(M18:M18)</f>
        <v>88647</v>
      </c>
      <c r="N17" s="43">
        <f>SUM(N18:N18)</f>
        <v>5681.4</v>
      </c>
      <c r="O17" s="43">
        <f>SUM(O18:O18)</f>
        <v>2.20000000000073</v>
      </c>
      <c r="P17" s="57">
        <f>SUM(P18:P18)</f>
        <v>884.77</v>
      </c>
      <c r="Q17" s="60"/>
    </row>
    <row r="18" s="2" customFormat="1" ht="24" spans="1:17">
      <c r="A18" s="14"/>
      <c r="B18" s="12" t="s">
        <v>31</v>
      </c>
      <c r="C18" s="20"/>
      <c r="D18" s="21">
        <v>637190</v>
      </c>
      <c r="E18" s="21"/>
      <c r="F18" s="21">
        <v>84949</v>
      </c>
      <c r="G18" s="21">
        <v>43229</v>
      </c>
      <c r="H18" s="12" t="s">
        <v>32</v>
      </c>
      <c r="I18" s="43">
        <f>ROUNDUP(D18*700*0.4*0.25*0.0001+1541.8,1)</f>
        <v>6002.2</v>
      </c>
      <c r="J18" s="44">
        <v>5115.23</v>
      </c>
      <c r="K18" s="21">
        <v>5683.6</v>
      </c>
      <c r="L18" s="45">
        <v>617845</v>
      </c>
      <c r="M18" s="45">
        <v>88647</v>
      </c>
      <c r="N18" s="21">
        <f>ROUND(L18*670*0.4*0.25*0.0001+1541.8,1)</f>
        <v>5681.4</v>
      </c>
      <c r="O18" s="21">
        <f>K18-N18</f>
        <v>2.20000000000073</v>
      </c>
      <c r="P18" s="57">
        <f>ROUND(I18-J18-O18,2)</f>
        <v>884.77</v>
      </c>
      <c r="Q18" s="22" t="s">
        <v>40</v>
      </c>
    </row>
    <row r="19" s="2" customFormat="1" ht="15" customHeight="1" spans="1:17">
      <c r="A19" s="14"/>
      <c r="B19" s="22" t="s">
        <v>41</v>
      </c>
      <c r="C19" s="20"/>
      <c r="D19" s="21">
        <v>203435</v>
      </c>
      <c r="E19" s="21"/>
      <c r="F19" s="21"/>
      <c r="G19" s="21"/>
      <c r="H19" s="21">
        <v>0.65</v>
      </c>
      <c r="I19" s="43">
        <f>ROUNDUP(D19*700*0.4*H19*0.0001+F19*700*0.4*0.0001,1)</f>
        <v>3702.6</v>
      </c>
      <c r="J19" s="44">
        <v>3254.31</v>
      </c>
      <c r="K19" s="21">
        <v>3615.9</v>
      </c>
      <c r="L19" s="45">
        <v>207453</v>
      </c>
      <c r="M19" s="45"/>
      <c r="N19" s="21">
        <f>ROUND(L19*670*0.4*H19*0.0001+M19*670*0.4*0.0001,1)</f>
        <v>3613.8</v>
      </c>
      <c r="O19" s="21">
        <f>K19-N19</f>
        <v>2.09999999999991</v>
      </c>
      <c r="P19" s="57">
        <f>ROUND(I19-J19-O19,2)</f>
        <v>446.19</v>
      </c>
      <c r="Q19" s="20"/>
    </row>
    <row r="20" s="2" customFormat="1" ht="15" customHeight="1" spans="1:17">
      <c r="A20" s="14"/>
      <c r="B20" s="22" t="s">
        <v>42</v>
      </c>
      <c r="C20" s="20"/>
      <c r="D20" s="21">
        <v>687234</v>
      </c>
      <c r="E20" s="21"/>
      <c r="F20" s="21"/>
      <c r="G20" s="21"/>
      <c r="H20" s="21">
        <v>0.65</v>
      </c>
      <c r="I20" s="43">
        <f>ROUNDUP(D20*700*0.4*H20*0.0001+F20*700*0.4*0.0001,1)</f>
        <v>12507.7</v>
      </c>
      <c r="J20" s="44">
        <v>10899.99</v>
      </c>
      <c r="K20" s="21">
        <v>12111.1</v>
      </c>
      <c r="L20" s="45">
        <v>694023</v>
      </c>
      <c r="M20" s="45"/>
      <c r="N20" s="21">
        <f>ROUND(L20*670*0.4*H20*0.0001+M20*670*0.4*0.0001,1)</f>
        <v>12089.9</v>
      </c>
      <c r="O20" s="21">
        <f>K20-N20</f>
        <v>21.2000000000007</v>
      </c>
      <c r="P20" s="57">
        <f>ROUND(I20-J20-O20,2)</f>
        <v>1586.51</v>
      </c>
      <c r="Q20" s="20"/>
    </row>
    <row r="21" s="2" customFormat="1" ht="15" customHeight="1" spans="1:17">
      <c r="A21" s="14"/>
      <c r="B21" s="22" t="s">
        <v>43</v>
      </c>
      <c r="C21" s="20"/>
      <c r="D21" s="21">
        <v>525937</v>
      </c>
      <c r="E21" s="21"/>
      <c r="F21" s="21"/>
      <c r="G21" s="21"/>
      <c r="H21" s="21">
        <v>0.65</v>
      </c>
      <c r="I21" s="43">
        <f>ROUNDUP(D21*700*0.4*H21*0.0001+F21*700*0.4*0.0001,1)</f>
        <v>9572.1</v>
      </c>
      <c r="J21" s="44">
        <v>8346.87</v>
      </c>
      <c r="K21" s="21">
        <v>9274.3</v>
      </c>
      <c r="L21" s="45">
        <v>531979</v>
      </c>
      <c r="M21" s="45"/>
      <c r="N21" s="21">
        <f>ROUND(L21*670*0.4*H21*0.0001+M21*670*0.4*0.0001,1)</f>
        <v>9267.1</v>
      </c>
      <c r="O21" s="21">
        <f>K21-N21</f>
        <v>7.19999999999891</v>
      </c>
      <c r="P21" s="57">
        <f>ROUND(I21-J21-O21,2)</f>
        <v>1218.03</v>
      </c>
      <c r="Q21" s="20"/>
    </row>
    <row r="22" s="2" customFormat="1" ht="15" customHeight="1" spans="1:17">
      <c r="A22" s="14"/>
      <c r="B22" s="22" t="s">
        <v>44</v>
      </c>
      <c r="C22" s="20" t="s">
        <v>45</v>
      </c>
      <c r="D22" s="21">
        <v>433823</v>
      </c>
      <c r="E22" s="21"/>
      <c r="F22" s="21"/>
      <c r="G22" s="21"/>
      <c r="H22" s="21">
        <v>0.8</v>
      </c>
      <c r="I22" s="43">
        <f>ROUNDUP(D22*700*0.2*H22*0.0001,1)</f>
        <v>4858.9</v>
      </c>
      <c r="J22" s="44">
        <v>4293.54</v>
      </c>
      <c r="K22" s="21">
        <v>4770.6</v>
      </c>
      <c r="L22" s="45">
        <v>444502.5</v>
      </c>
      <c r="M22" s="45"/>
      <c r="N22" s="21">
        <f>ROUND(L22*670*0.2*H22*0.0001,1)</f>
        <v>4765.1</v>
      </c>
      <c r="O22" s="21">
        <f>K22-N22</f>
        <v>5.5</v>
      </c>
      <c r="P22" s="57">
        <f>ROUND(I22-J22-O22,2)</f>
        <v>559.86</v>
      </c>
      <c r="Q22" s="20"/>
    </row>
    <row r="23" s="2" customFormat="1" ht="15" customHeight="1" spans="1:17">
      <c r="A23" s="14"/>
      <c r="B23" s="22" t="s">
        <v>46</v>
      </c>
      <c r="C23" s="20" t="s">
        <v>45</v>
      </c>
      <c r="D23" s="21">
        <v>127199</v>
      </c>
      <c r="E23" s="21"/>
      <c r="F23" s="21"/>
      <c r="G23" s="21"/>
      <c r="H23" s="21">
        <v>0.8</v>
      </c>
      <c r="I23" s="43">
        <f>ROUNDUP(D23*700*0.2*H23*0.0001,1)</f>
        <v>1424.7</v>
      </c>
      <c r="J23" s="44">
        <v>1251.36</v>
      </c>
      <c r="K23" s="21">
        <v>1390.4</v>
      </c>
      <c r="L23" s="45">
        <v>129581</v>
      </c>
      <c r="M23" s="45"/>
      <c r="N23" s="21">
        <f>ROUND(L23*670*0.2*H23*0.0001,1)</f>
        <v>1389.1</v>
      </c>
      <c r="O23" s="21">
        <f>K23-N23</f>
        <v>1.30000000000018</v>
      </c>
      <c r="P23" s="57">
        <f>ROUND(I23-J23-O23,2)</f>
        <v>172.04</v>
      </c>
      <c r="Q23" s="20"/>
    </row>
    <row r="24" s="3" customFormat="1" spans="1:17">
      <c r="A24" s="14" t="s">
        <v>47</v>
      </c>
      <c r="B24" s="14" t="s">
        <v>48</v>
      </c>
      <c r="C24" s="23"/>
      <c r="D24" s="25">
        <f>SUM(D26:D30)</f>
        <v>1787153</v>
      </c>
      <c r="E24" s="34">
        <v>0</v>
      </c>
      <c r="F24" s="25">
        <f>SUM(F26:F30)</f>
        <v>168718</v>
      </c>
      <c r="G24" s="25">
        <f>SUM(G26:G30)</f>
        <v>18602</v>
      </c>
      <c r="H24" s="34"/>
      <c r="I24" s="43">
        <f>SUM(I26:I30)</f>
        <v>36728.6</v>
      </c>
      <c r="J24" s="34">
        <f>SUM(J26:J30)</f>
        <v>32479.38</v>
      </c>
      <c r="K24" s="43">
        <f>SUM(K26:K30)</f>
        <v>36088.2</v>
      </c>
      <c r="L24" s="25">
        <f>SUM(L26:L30)</f>
        <v>1827637</v>
      </c>
      <c r="M24" s="25">
        <f>SUM(M26:M30)</f>
        <v>168788</v>
      </c>
      <c r="N24" s="43">
        <f>SUM(N26:N30)</f>
        <v>35953</v>
      </c>
      <c r="O24" s="43">
        <f>SUM(O26:O30)</f>
        <v>135.2</v>
      </c>
      <c r="P24" s="57">
        <f>SUM(P26:P30)</f>
        <v>4114.02</v>
      </c>
      <c r="Q24" s="23"/>
    </row>
    <row r="25" s="3" customFormat="1" ht="24" spans="1:17">
      <c r="A25" s="14"/>
      <c r="B25" s="14" t="s">
        <v>30</v>
      </c>
      <c r="C25" s="23"/>
      <c r="D25" s="24">
        <f>D26+D27</f>
        <v>471478</v>
      </c>
      <c r="E25" s="24">
        <f>E26+E27</f>
        <v>0</v>
      </c>
      <c r="F25" s="24">
        <f>F26+F27</f>
        <v>168718</v>
      </c>
      <c r="G25" s="24">
        <f>G26+G27</f>
        <v>18602</v>
      </c>
      <c r="H25" s="24">
        <f>H26+H27</f>
        <v>0.8</v>
      </c>
      <c r="I25" s="24">
        <f>I26+I27</f>
        <v>10004.8</v>
      </c>
      <c r="J25" s="24">
        <f>J26+J27</f>
        <v>8612.82</v>
      </c>
      <c r="K25" s="24">
        <f>K26+K27</f>
        <v>9569.8</v>
      </c>
      <c r="L25" s="24">
        <f>L26+L27</f>
        <v>469439</v>
      </c>
      <c r="M25" s="24">
        <f>M26+M27</f>
        <v>168788</v>
      </c>
      <c r="N25" s="24">
        <f>N26+N27</f>
        <v>9555.9</v>
      </c>
      <c r="O25" s="24">
        <f>O26+O27</f>
        <v>13.8999999999996</v>
      </c>
      <c r="P25" s="57">
        <f>P26+P27</f>
        <v>1378.08</v>
      </c>
      <c r="Q25" s="23"/>
    </row>
    <row r="26" s="3" customFormat="1" ht="15" customHeight="1" spans="1:17">
      <c r="A26" s="14"/>
      <c r="B26" s="12" t="s">
        <v>49</v>
      </c>
      <c r="C26" s="23"/>
      <c r="D26" s="21">
        <v>274179</v>
      </c>
      <c r="E26" s="21"/>
      <c r="F26" s="21">
        <v>119916</v>
      </c>
      <c r="G26" s="21">
        <v>4735</v>
      </c>
      <c r="H26" s="21">
        <v>0.4</v>
      </c>
      <c r="I26" s="43">
        <f>ROUNDUP(D26*700*0.4*H26*0.0001+F26*700*0.4*0.0001,1)</f>
        <v>6428.5</v>
      </c>
      <c r="J26" s="46">
        <v>5416.83</v>
      </c>
      <c r="K26" s="47">
        <v>6018.7</v>
      </c>
      <c r="L26" s="45">
        <v>273916</v>
      </c>
      <c r="M26" s="45">
        <v>114772</v>
      </c>
      <c r="N26" s="21">
        <f>ROUND(L26*670*0.4*H26*0.0001+M26*670*0.4*0.0001,1)</f>
        <v>6012.3</v>
      </c>
      <c r="O26" s="47">
        <f>K26-N26</f>
        <v>6.39999999999964</v>
      </c>
      <c r="P26" s="57">
        <f>ROUND(I26-J26-O26,2)</f>
        <v>1005.27</v>
      </c>
      <c r="Q26" s="23"/>
    </row>
    <row r="27" s="2" customFormat="1" ht="15" customHeight="1" spans="1:17">
      <c r="A27" s="14"/>
      <c r="B27" s="26" t="s">
        <v>50</v>
      </c>
      <c r="C27" s="27"/>
      <c r="D27" s="28">
        <v>197299</v>
      </c>
      <c r="E27" s="28"/>
      <c r="F27" s="28">
        <v>48802</v>
      </c>
      <c r="G27" s="28">
        <v>13867</v>
      </c>
      <c r="H27" s="21">
        <v>0.4</v>
      </c>
      <c r="I27" s="43">
        <f>ROUNDUP(D27*700*0.4*H27*0.0001+F27*700*0.4*0.0001,1)</f>
        <v>3576.3</v>
      </c>
      <c r="J27" s="46">
        <v>3195.99</v>
      </c>
      <c r="K27" s="47">
        <v>3551.1</v>
      </c>
      <c r="L27" s="45">
        <v>195523</v>
      </c>
      <c r="M27" s="45">
        <v>54016</v>
      </c>
      <c r="N27" s="21">
        <f>ROUND(L27*670*0.4*H27*0.0001+M27*670*0.4*0.0001,1)</f>
        <v>3543.6</v>
      </c>
      <c r="O27" s="47">
        <f>K27-N27</f>
        <v>7.5</v>
      </c>
      <c r="P27" s="57">
        <f>ROUND(I27-J27-O27,2)</f>
        <v>372.81</v>
      </c>
      <c r="Q27" s="20"/>
    </row>
    <row r="28" s="2" customFormat="1" ht="15" customHeight="1" spans="1:17">
      <c r="A28" s="14"/>
      <c r="B28" s="29" t="s">
        <v>51</v>
      </c>
      <c r="C28" s="27"/>
      <c r="D28" s="28">
        <v>642243</v>
      </c>
      <c r="E28" s="28"/>
      <c r="F28" s="28"/>
      <c r="G28" s="28"/>
      <c r="H28" s="21">
        <v>0.75</v>
      </c>
      <c r="I28" s="43">
        <f>ROUNDUP(D28*700*0.4*H28*0.0001+F28*700*0.4*0.0001,1)</f>
        <v>13487.2</v>
      </c>
      <c r="J28" s="44">
        <v>11900.43</v>
      </c>
      <c r="K28" s="21">
        <v>13222.7</v>
      </c>
      <c r="L28" s="45">
        <v>652784</v>
      </c>
      <c r="M28" s="45"/>
      <c r="N28" s="21">
        <f>ROUND(L28*670*0.4*H28*0.0001+M28*670*0.4*0.0001,1)</f>
        <v>13121</v>
      </c>
      <c r="O28" s="21">
        <f>K28-N28</f>
        <v>101.700000000001</v>
      </c>
      <c r="P28" s="57">
        <f>ROUND(I28-J28-O28,2)</f>
        <v>1485.07</v>
      </c>
      <c r="Q28" s="20"/>
    </row>
    <row r="29" s="2" customFormat="1" ht="15" customHeight="1" spans="1:17">
      <c r="A29" s="14"/>
      <c r="B29" s="29" t="s">
        <v>52</v>
      </c>
      <c r="C29" s="27"/>
      <c r="D29" s="28">
        <v>592573</v>
      </c>
      <c r="E29" s="28"/>
      <c r="F29" s="28"/>
      <c r="G29" s="28"/>
      <c r="H29" s="21">
        <v>0.75</v>
      </c>
      <c r="I29" s="43">
        <f>ROUNDUP(D29*700*0.4*H29*0.0001+F29*700*0.4*0.0001,1)</f>
        <v>12444.1</v>
      </c>
      <c r="J29" s="44">
        <v>11249.73</v>
      </c>
      <c r="K29" s="21">
        <v>12499.7</v>
      </c>
      <c r="L29" s="45">
        <v>621202</v>
      </c>
      <c r="M29" s="45"/>
      <c r="N29" s="21">
        <f>ROUND(L29*670*0.4*H29*0.0001+M29*670*0.4*0.0001,1)</f>
        <v>12486.2</v>
      </c>
      <c r="O29" s="21">
        <f>K29-N29</f>
        <v>13.5</v>
      </c>
      <c r="P29" s="57">
        <f>ROUND(I29-J29-O29,2)</f>
        <v>1180.87</v>
      </c>
      <c r="Q29" s="20"/>
    </row>
    <row r="30" s="2" customFormat="1" ht="15" customHeight="1" spans="1:17">
      <c r="A30" s="14"/>
      <c r="B30" s="29" t="s">
        <v>53</v>
      </c>
      <c r="C30" s="30" t="s">
        <v>45</v>
      </c>
      <c r="D30" s="28">
        <v>80859</v>
      </c>
      <c r="E30" s="28"/>
      <c r="F30" s="28"/>
      <c r="G30" s="28"/>
      <c r="H30" s="27">
        <v>0.7</v>
      </c>
      <c r="I30" s="43">
        <f>ROUNDUP(D30*700*0.2*H30*0.0001,1)</f>
        <v>792.5</v>
      </c>
      <c r="J30" s="44">
        <v>716.4</v>
      </c>
      <c r="K30" s="21">
        <v>796</v>
      </c>
      <c r="L30" s="45">
        <v>84212</v>
      </c>
      <c r="M30" s="45"/>
      <c r="N30" s="21">
        <f>ROUND(L30*670*0.2*H30*0.0001,1)</f>
        <v>789.9</v>
      </c>
      <c r="O30" s="21">
        <f>K30-N30</f>
        <v>6.10000000000002</v>
      </c>
      <c r="P30" s="57">
        <f>ROUND(I30-J30-O30,2)</f>
        <v>70</v>
      </c>
      <c r="Q30" s="20"/>
    </row>
    <row r="31" s="3" customFormat="1" ht="24.75" customHeight="1" spans="1:17">
      <c r="A31" s="31" t="s">
        <v>54</v>
      </c>
      <c r="B31" s="31" t="s">
        <v>55</v>
      </c>
      <c r="C31" s="32"/>
      <c r="D31" s="33">
        <f>SUM(D33:D45)</f>
        <v>5127344</v>
      </c>
      <c r="E31" s="33">
        <f>SUM(E33:E45)</f>
        <v>0</v>
      </c>
      <c r="F31" s="33">
        <f>SUM(F33:F45)</f>
        <v>107687</v>
      </c>
      <c r="G31" s="33">
        <f>SUM(G33:G45)</f>
        <v>49944</v>
      </c>
      <c r="H31" s="33"/>
      <c r="I31" s="48">
        <f>SUM(I33:I45)</f>
        <v>84086.2</v>
      </c>
      <c r="J31" s="49">
        <f>SUM(J33:J45)</f>
        <v>73768.5</v>
      </c>
      <c r="K31" s="48">
        <f>SUM(K33:K45)</f>
        <v>81965</v>
      </c>
      <c r="L31" s="50">
        <f>SUM(L33:L45)</f>
        <v>5203023</v>
      </c>
      <c r="M31" s="50">
        <f>SUM(M33:M45)</f>
        <v>99866</v>
      </c>
      <c r="N31" s="48">
        <f>SUM(N33:N45)</f>
        <v>81623.6</v>
      </c>
      <c r="O31" s="48">
        <f>SUM(O33:O45)</f>
        <v>341.400000000001</v>
      </c>
      <c r="P31" s="58">
        <f>SUM(P33:P45)</f>
        <v>9976.3</v>
      </c>
      <c r="Q31" s="23"/>
    </row>
    <row r="32" s="3" customFormat="1" ht="24.75" customHeight="1" spans="1:17">
      <c r="A32" s="31"/>
      <c r="B32" s="31" t="s">
        <v>30</v>
      </c>
      <c r="C32" s="32"/>
      <c r="D32" s="33">
        <f>SUM(D33:D38)</f>
        <v>587205</v>
      </c>
      <c r="E32" s="33">
        <f>SUM(E33:E37)</f>
        <v>0</v>
      </c>
      <c r="F32" s="33">
        <f>SUM(F33:F38)</f>
        <v>107687</v>
      </c>
      <c r="G32" s="33">
        <f>SUM(G33:G38)</f>
        <v>40015</v>
      </c>
      <c r="H32" s="33"/>
      <c r="I32" s="48">
        <f>SUM(I33:I38)</f>
        <v>9592.1</v>
      </c>
      <c r="J32" s="49">
        <f>SUM(J33:J38)</f>
        <v>7884.81</v>
      </c>
      <c r="K32" s="48">
        <f>SUM(K33:K38)</f>
        <v>8760.9</v>
      </c>
      <c r="L32" s="50">
        <f>SUM(L33:L38)</f>
        <v>567249</v>
      </c>
      <c r="M32" s="50">
        <f>SUM(M33:M38)</f>
        <v>99866</v>
      </c>
      <c r="N32" s="50">
        <f>SUM(N33:N38)</f>
        <v>8757.2</v>
      </c>
      <c r="O32" s="50">
        <f>SUM(O33:O38)</f>
        <v>3.70000000000027</v>
      </c>
      <c r="P32" s="58">
        <f>SUM(P33:P38)</f>
        <v>1703.59</v>
      </c>
      <c r="Q32" s="23"/>
    </row>
    <row r="33" s="2" customFormat="1" ht="15" customHeight="1" spans="1:17">
      <c r="A33" s="31"/>
      <c r="B33" s="12" t="s">
        <v>56</v>
      </c>
      <c r="C33" s="20"/>
      <c r="D33" s="21">
        <v>47302</v>
      </c>
      <c r="E33" s="21"/>
      <c r="F33" s="21"/>
      <c r="G33" s="21"/>
      <c r="H33" s="21">
        <v>0.4</v>
      </c>
      <c r="I33" s="43">
        <f>ROUNDUP(D33*700*0.4*H33*0.0001+F33*700*0.4*0.0001,1)</f>
        <v>529.8</v>
      </c>
      <c r="J33" s="44">
        <v>454.95</v>
      </c>
      <c r="K33" s="21">
        <v>505.5</v>
      </c>
      <c r="L33" s="45">
        <v>47055</v>
      </c>
      <c r="M33" s="45"/>
      <c r="N33" s="21">
        <f>ROUND(L33*670*0.4*H33*0.0001+M33*670*0.4*0.0001,1)</f>
        <v>504.4</v>
      </c>
      <c r="O33" s="21">
        <f>K33-N33</f>
        <v>1.10000000000002</v>
      </c>
      <c r="P33" s="57">
        <f>ROUND(I33-J33-O33,2)</f>
        <v>73.75</v>
      </c>
      <c r="Q33" s="20"/>
    </row>
    <row r="34" s="2" customFormat="1" ht="15" customHeight="1" spans="1:17">
      <c r="A34" s="31"/>
      <c r="B34" s="12" t="s">
        <v>57</v>
      </c>
      <c r="C34" s="20"/>
      <c r="D34" s="21">
        <v>153687</v>
      </c>
      <c r="E34" s="21"/>
      <c r="F34" s="21">
        <v>43518</v>
      </c>
      <c r="G34" s="21">
        <v>26479</v>
      </c>
      <c r="H34" s="21">
        <v>0.4</v>
      </c>
      <c r="I34" s="43">
        <f>ROUNDUP(D34*700*0.4*H34*0.0001+F34*700*0.4*0.0001,1)</f>
        <v>2939.8</v>
      </c>
      <c r="J34" s="44">
        <v>2395.53</v>
      </c>
      <c r="K34" s="21">
        <v>2661.7</v>
      </c>
      <c r="L34" s="45">
        <v>152819</v>
      </c>
      <c r="M34" s="45">
        <v>38243</v>
      </c>
      <c r="N34" s="21">
        <f>ROUND(L34*670*0.4*H34*0.0001+M34*670*0.4*0.0001,1)</f>
        <v>2663.1</v>
      </c>
      <c r="O34" s="21">
        <f>K34-N34</f>
        <v>-1.40000000000009</v>
      </c>
      <c r="P34" s="57">
        <f>ROUND(I34-J34-O34,2)</f>
        <v>545.67</v>
      </c>
      <c r="Q34" s="20"/>
    </row>
    <row r="35" s="2" customFormat="1" ht="15" customHeight="1" spans="1:17">
      <c r="A35" s="31"/>
      <c r="B35" s="12" t="s">
        <v>58</v>
      </c>
      <c r="C35" s="20"/>
      <c r="D35" s="21">
        <v>91721</v>
      </c>
      <c r="E35" s="21"/>
      <c r="F35" s="21">
        <v>12163</v>
      </c>
      <c r="G35" s="21">
        <v>4578</v>
      </c>
      <c r="H35" s="21">
        <v>0.4</v>
      </c>
      <c r="I35" s="43">
        <f>ROUNDUP(D35*700*0.4*H35*0.0001+F35*700*0.4*0.0001,1)</f>
        <v>1367.9</v>
      </c>
      <c r="J35" s="44">
        <v>1184.49</v>
      </c>
      <c r="K35" s="21">
        <v>1316.1</v>
      </c>
      <c r="L35" s="45">
        <v>91620</v>
      </c>
      <c r="M35" s="45">
        <v>12468</v>
      </c>
      <c r="N35" s="21">
        <f>ROUND(L35*670*0.4*H35*0.0001+M35*670*0.4*0.0001,1)</f>
        <v>1316.3</v>
      </c>
      <c r="O35" s="21">
        <f>K35-N35</f>
        <v>-0.200000000000045</v>
      </c>
      <c r="P35" s="57">
        <f>ROUND(I35-J35-O35,2)</f>
        <v>183.61</v>
      </c>
      <c r="Q35" s="20"/>
    </row>
    <row r="36" s="2" customFormat="1" ht="36" customHeight="1" spans="1:17">
      <c r="A36" s="31"/>
      <c r="B36" s="12" t="s">
        <v>59</v>
      </c>
      <c r="C36" s="20"/>
      <c r="D36" s="21">
        <v>103474</v>
      </c>
      <c r="E36" s="21"/>
      <c r="F36" s="21">
        <v>14301</v>
      </c>
      <c r="G36" s="21"/>
      <c r="H36" s="21">
        <v>0.4</v>
      </c>
      <c r="I36" s="43">
        <f>ROUNDUP(D36*700*0.4*H36*0.0001+F36*700*0.4*0.0001,1)</f>
        <v>1559.4</v>
      </c>
      <c r="J36" s="44">
        <v>1316.88</v>
      </c>
      <c r="K36" s="21">
        <v>1463.2</v>
      </c>
      <c r="L36" s="45">
        <v>99666</v>
      </c>
      <c r="M36" s="45">
        <v>14691</v>
      </c>
      <c r="N36" s="21">
        <f>ROUND(L36*670*0.4*H36*0.0001+M36*670*0.4*0.0001,1)</f>
        <v>1462.1</v>
      </c>
      <c r="O36" s="21">
        <f>K36-N36</f>
        <v>1.10000000000014</v>
      </c>
      <c r="P36" s="57">
        <f>ROUND(I36-J36-O36,2)</f>
        <v>241.42</v>
      </c>
      <c r="Q36" s="20"/>
    </row>
    <row r="37" s="2" customFormat="1" ht="15" customHeight="1" spans="1:17">
      <c r="A37" s="31"/>
      <c r="B37" s="12" t="s">
        <v>60</v>
      </c>
      <c r="C37" s="20"/>
      <c r="D37" s="21">
        <v>191021</v>
      </c>
      <c r="E37" s="21"/>
      <c r="F37" s="21">
        <v>37705</v>
      </c>
      <c r="G37" s="21">
        <v>8958</v>
      </c>
      <c r="H37" s="21">
        <v>0.4</v>
      </c>
      <c r="I37" s="43">
        <f>ROUNDUP(D37*700*0.4*H37*0.0001+F37*700*0.4*0.0001,1)</f>
        <v>3195.2</v>
      </c>
      <c r="J37" s="44">
        <v>1871.46</v>
      </c>
      <c r="K37" s="47">
        <v>2079.4</v>
      </c>
      <c r="L37" s="45">
        <v>107566</v>
      </c>
      <c r="M37" s="45">
        <v>34464</v>
      </c>
      <c r="N37" s="21">
        <f>ROUND(L37*670*0.4*H37*0.0001+M37*670*0.4*0.0001,1)</f>
        <v>2076.7</v>
      </c>
      <c r="O37" s="47">
        <f>K37-N37</f>
        <v>2.70000000000027</v>
      </c>
      <c r="P37" s="57">
        <f>ROUND(I37-J37-O37,2)</f>
        <v>1321.04</v>
      </c>
      <c r="Q37" s="61" t="s">
        <v>61</v>
      </c>
    </row>
    <row r="38" s="2" customFormat="1" ht="15" customHeight="1" spans="1:17">
      <c r="A38" s="31"/>
      <c r="B38" s="12" t="s">
        <v>62</v>
      </c>
      <c r="C38" s="20"/>
      <c r="D38" s="21"/>
      <c r="E38" s="21"/>
      <c r="F38" s="21"/>
      <c r="G38" s="21"/>
      <c r="H38" s="21">
        <v>0.4</v>
      </c>
      <c r="I38" s="43">
        <f>ROUNDUP(D38*700*0.4*H38*0.0001+F38*700*0.4*0.0001,1)</f>
        <v>0</v>
      </c>
      <c r="J38" s="44">
        <v>661.5</v>
      </c>
      <c r="K38" s="47">
        <v>735</v>
      </c>
      <c r="L38" s="45">
        <v>68523</v>
      </c>
      <c r="M38" s="45"/>
      <c r="N38" s="21">
        <f>ROUND(L38*670*0.4*H38*0.0001+M38*670*0.4*0.0001,1)</f>
        <v>734.6</v>
      </c>
      <c r="O38" s="47">
        <f>K38-N38</f>
        <v>0.399999999999977</v>
      </c>
      <c r="P38" s="57">
        <f>ROUND(I38-J38-O38,2)</f>
        <v>-661.9</v>
      </c>
      <c r="Q38" s="13"/>
    </row>
    <row r="39" s="2" customFormat="1" ht="15" customHeight="1" spans="1:17">
      <c r="A39" s="31"/>
      <c r="B39" s="22" t="s">
        <v>63</v>
      </c>
      <c r="C39" s="20"/>
      <c r="D39" s="21">
        <v>738466</v>
      </c>
      <c r="E39" s="21"/>
      <c r="F39" s="21"/>
      <c r="G39" s="21">
        <v>9929</v>
      </c>
      <c r="H39" s="21">
        <v>0.75</v>
      </c>
      <c r="I39" s="43">
        <f>ROUNDUP(D39*700*0.4*H39*0.0001+F39*700*0.4*0.0001,1)</f>
        <v>15507.8</v>
      </c>
      <c r="J39" s="44">
        <v>13759.11</v>
      </c>
      <c r="K39" s="21">
        <v>15287.9</v>
      </c>
      <c r="L39" s="45">
        <v>754881</v>
      </c>
      <c r="M39" s="45"/>
      <c r="N39" s="21">
        <f>ROUND(L39*670*0.4*H39*0.0001+M39*670*0.4*0.0001,1)</f>
        <v>15173.1</v>
      </c>
      <c r="O39" s="21">
        <f>K39-N39</f>
        <v>114.799999999999</v>
      </c>
      <c r="P39" s="57">
        <f>ROUND(I39-J39-O39,2)</f>
        <v>1633.89</v>
      </c>
      <c r="Q39" s="20"/>
    </row>
    <row r="40" s="2" customFormat="1" ht="15" customHeight="1" spans="1:17">
      <c r="A40" s="31"/>
      <c r="B40" s="22" t="s">
        <v>64</v>
      </c>
      <c r="C40" s="20"/>
      <c r="D40" s="21">
        <v>822368</v>
      </c>
      <c r="E40" s="21"/>
      <c r="F40" s="21"/>
      <c r="G40" s="21"/>
      <c r="H40" s="21">
        <v>0.75</v>
      </c>
      <c r="I40" s="43">
        <f>ROUNDUP(D40*700*0.4*H40*0.0001+F40*700*0.4*0.0001,1)</f>
        <v>17269.8</v>
      </c>
      <c r="J40" s="44">
        <v>15410.7</v>
      </c>
      <c r="K40" s="21">
        <v>17123</v>
      </c>
      <c r="L40" s="45">
        <v>848852</v>
      </c>
      <c r="M40" s="45"/>
      <c r="N40" s="21">
        <f>ROUND(L40*670*0.4*H40*0.0001+M40*670*0.4*0.0001,1)</f>
        <v>17061.9</v>
      </c>
      <c r="O40" s="21">
        <f>K40-N40</f>
        <v>61.0999999999985</v>
      </c>
      <c r="P40" s="57">
        <f>ROUND(I40-J40-O40,2)</f>
        <v>1798</v>
      </c>
      <c r="Q40" s="20"/>
    </row>
    <row r="41" s="2" customFormat="1" ht="15" customHeight="1" spans="1:17">
      <c r="A41" s="31"/>
      <c r="B41" s="22" t="s">
        <v>65</v>
      </c>
      <c r="C41" s="20" t="s">
        <v>45</v>
      </c>
      <c r="D41" s="21">
        <v>289843</v>
      </c>
      <c r="E41" s="21"/>
      <c r="F41" s="21"/>
      <c r="G41" s="21"/>
      <c r="H41" s="21">
        <v>0.7</v>
      </c>
      <c r="I41" s="43">
        <f>ROUNDUP(D41*700*0.2*H41*0.0001,1)</f>
        <v>2840.5</v>
      </c>
      <c r="J41" s="44">
        <v>2482.2</v>
      </c>
      <c r="K41" s="21">
        <v>2758</v>
      </c>
      <c r="L41" s="45">
        <v>293830</v>
      </c>
      <c r="M41" s="45"/>
      <c r="N41" s="21">
        <f>ROUND(L41*670*0.2*H41*0.0001,1)</f>
        <v>2756.1</v>
      </c>
      <c r="O41" s="21">
        <f>K41-N41</f>
        <v>1.90000000000009</v>
      </c>
      <c r="P41" s="57">
        <f>ROUND(I41-J41-O41,2)</f>
        <v>356.4</v>
      </c>
      <c r="Q41" s="20"/>
    </row>
    <row r="42" s="2" customFormat="1" ht="15" customHeight="1" spans="1:17">
      <c r="A42" s="31"/>
      <c r="B42" s="22" t="s">
        <v>66</v>
      </c>
      <c r="C42" s="20"/>
      <c r="D42" s="21">
        <v>486076</v>
      </c>
      <c r="E42" s="21"/>
      <c r="F42" s="21"/>
      <c r="G42" s="21"/>
      <c r="H42" s="21">
        <v>0.7</v>
      </c>
      <c r="I42" s="43">
        <f>ROUNDUP(D42*700*0.4*H42*0.0001+F42*700*0.4*0.0001,1)</f>
        <v>9527.1</v>
      </c>
      <c r="J42" s="44">
        <v>8426.7</v>
      </c>
      <c r="K42" s="21">
        <v>9363</v>
      </c>
      <c r="L42" s="45">
        <v>498503</v>
      </c>
      <c r="M42" s="45"/>
      <c r="N42" s="21">
        <f>ROUND(L42*670*0.4*H42*0.0001+M42*670*0.4*0.0001,1)</f>
        <v>9351.9</v>
      </c>
      <c r="O42" s="21">
        <f>K42-N42</f>
        <v>11.1000000000004</v>
      </c>
      <c r="P42" s="57">
        <f>ROUND(I42-J42-O42,2)</f>
        <v>1089.3</v>
      </c>
      <c r="Q42" s="20"/>
    </row>
    <row r="43" s="2" customFormat="1" ht="15" customHeight="1" spans="1:17">
      <c r="A43" s="31"/>
      <c r="B43" s="22" t="s">
        <v>67</v>
      </c>
      <c r="C43" s="20"/>
      <c r="D43" s="21">
        <v>630405</v>
      </c>
      <c r="E43" s="21"/>
      <c r="F43" s="21"/>
      <c r="G43" s="21"/>
      <c r="H43" s="21">
        <v>0.7</v>
      </c>
      <c r="I43" s="43">
        <f>ROUNDUP(D43*700*0.4*H43*0.0001+F43*700*0.4*0.0001,1)</f>
        <v>12356</v>
      </c>
      <c r="J43" s="44">
        <v>10839.6</v>
      </c>
      <c r="K43" s="21">
        <v>12044</v>
      </c>
      <c r="L43" s="45">
        <v>637437.5</v>
      </c>
      <c r="M43" s="45"/>
      <c r="N43" s="21">
        <f>ROUND(L43*670*0.4*H43*0.0001+M43*670*0.4*0.0001,1)</f>
        <v>11958.3</v>
      </c>
      <c r="O43" s="21">
        <f>K43-N43</f>
        <v>85.7000000000007</v>
      </c>
      <c r="P43" s="57">
        <f>ROUND(I43-J43-O43,2)</f>
        <v>1430.7</v>
      </c>
      <c r="Q43" s="20"/>
    </row>
    <row r="44" s="2" customFormat="1" ht="15" customHeight="1" spans="1:17">
      <c r="A44" s="31"/>
      <c r="B44" s="22" t="s">
        <v>68</v>
      </c>
      <c r="C44" s="20" t="s">
        <v>45</v>
      </c>
      <c r="D44" s="21">
        <v>680670</v>
      </c>
      <c r="E44" s="21"/>
      <c r="F44" s="21"/>
      <c r="G44" s="21"/>
      <c r="H44" s="21">
        <v>0.8</v>
      </c>
      <c r="I44" s="43">
        <f>ROUNDUP(D44*700*0.2*H44*0.0001,1)</f>
        <v>7623.6</v>
      </c>
      <c r="J44" s="44">
        <v>6685.74</v>
      </c>
      <c r="K44" s="21">
        <v>7428.6</v>
      </c>
      <c r="L44" s="45">
        <v>690004.5</v>
      </c>
      <c r="M44" s="45"/>
      <c r="N44" s="21">
        <f>ROUND(L44*670*0.2*H44*0.0001,1)</f>
        <v>7396.8</v>
      </c>
      <c r="O44" s="21">
        <f>K44-N44</f>
        <v>31.8000000000002</v>
      </c>
      <c r="P44" s="57">
        <f>ROUND(I44-J44-O44,2)</f>
        <v>906.06</v>
      </c>
      <c r="Q44" s="20"/>
    </row>
    <row r="45" s="2" customFormat="1" ht="15" customHeight="1" spans="1:17">
      <c r="A45" s="31"/>
      <c r="B45" s="22" t="s">
        <v>69</v>
      </c>
      <c r="C45" s="20" t="s">
        <v>45</v>
      </c>
      <c r="D45" s="21">
        <v>892311</v>
      </c>
      <c r="E45" s="21"/>
      <c r="F45" s="21"/>
      <c r="G45" s="21"/>
      <c r="H45" s="21">
        <v>0.75</v>
      </c>
      <c r="I45" s="43">
        <f>ROUNDUP(D45*700*0.2*H45*0.0001,1)</f>
        <v>9369.3</v>
      </c>
      <c r="J45" s="44">
        <v>8279.64</v>
      </c>
      <c r="K45" s="21">
        <v>9199.6</v>
      </c>
      <c r="L45" s="45">
        <v>912266</v>
      </c>
      <c r="M45" s="45"/>
      <c r="N45" s="21">
        <f>ROUND(L45*670*0.2*H45*0.0001,1)</f>
        <v>9168.3</v>
      </c>
      <c r="O45" s="21">
        <f>K45-N45</f>
        <v>31.3000000000011</v>
      </c>
      <c r="P45" s="57">
        <f>ROUND(I45-J45-O45,2)</f>
        <v>1058.36</v>
      </c>
      <c r="Q45" s="20"/>
    </row>
    <row r="46" s="3" customFormat="1" spans="1:17">
      <c r="A46" s="14" t="s">
        <v>70</v>
      </c>
      <c r="B46" s="14" t="s">
        <v>71</v>
      </c>
      <c r="C46" s="23"/>
      <c r="D46" s="24">
        <f>SUM(D48:D59)</f>
        <v>5486166</v>
      </c>
      <c r="E46" s="24">
        <f>SUM(E48:E59)</f>
        <v>0</v>
      </c>
      <c r="F46" s="24">
        <f>SUM(F48:F59)</f>
        <v>22800</v>
      </c>
      <c r="G46" s="24">
        <f>SUM(G48:G59)</f>
        <v>19034</v>
      </c>
      <c r="H46" s="24"/>
      <c r="I46" s="43">
        <f>SUM(I48:I59)</f>
        <v>83757.8</v>
      </c>
      <c r="J46" s="34">
        <f>SUM(J48:J59)</f>
        <v>72877.95</v>
      </c>
      <c r="K46" s="43">
        <f>SUM(K48:K59)</f>
        <v>80975.5</v>
      </c>
      <c r="L46" s="25">
        <f>SUM(L48:L59)</f>
        <v>5537739.5</v>
      </c>
      <c r="M46" s="25">
        <f>SUM(M48:M59)</f>
        <v>24045</v>
      </c>
      <c r="N46" s="43">
        <f>SUM(N48:N59)</f>
        <v>80990</v>
      </c>
      <c r="O46" s="43">
        <f>SUM(O48:O59)</f>
        <v>-14.5000000000009</v>
      </c>
      <c r="P46" s="57">
        <f>SUM(P48:P59)</f>
        <v>10894.35</v>
      </c>
      <c r="Q46" s="23"/>
    </row>
    <row r="47" s="3" customFormat="1" ht="24" spans="1:17">
      <c r="A47" s="14"/>
      <c r="B47" s="14" t="s">
        <v>30</v>
      </c>
      <c r="C47" s="23"/>
      <c r="D47" s="24">
        <f>SUM(D48:D50)</f>
        <v>377395</v>
      </c>
      <c r="E47" s="24">
        <f>SUM(E48:E50)</f>
        <v>0</v>
      </c>
      <c r="F47" s="24">
        <f>SUM(F48:F50)</f>
        <v>22800</v>
      </c>
      <c r="G47" s="24">
        <f>SUM(G48:G50)</f>
        <v>19034</v>
      </c>
      <c r="H47" s="24"/>
      <c r="I47" s="43">
        <f>SUM(I48:I50)</f>
        <v>4865.3</v>
      </c>
      <c r="J47" s="34">
        <f>SUM(J48:J50)</f>
        <v>4159.26</v>
      </c>
      <c r="K47" s="43">
        <f>SUM(K48:K50)</f>
        <v>4621.4</v>
      </c>
      <c r="L47" s="25">
        <f>SUM(L48:L50)</f>
        <v>372196</v>
      </c>
      <c r="M47" s="25">
        <f>SUM(M48:M50)</f>
        <v>24045</v>
      </c>
      <c r="N47" s="43">
        <f>SUM(N48:N50)</f>
        <v>4634.3</v>
      </c>
      <c r="O47" s="43">
        <f>SUM(O48:O50)</f>
        <v>-12.9000000000001</v>
      </c>
      <c r="P47" s="57">
        <f>SUM(P48:P50)</f>
        <v>718.94</v>
      </c>
      <c r="Q47" s="23"/>
    </row>
    <row r="48" s="2" customFormat="1" ht="15" customHeight="1" spans="1:17">
      <c r="A48" s="14"/>
      <c r="B48" s="12" t="s">
        <v>72</v>
      </c>
      <c r="C48" s="20"/>
      <c r="D48" s="21">
        <v>139687</v>
      </c>
      <c r="E48" s="21"/>
      <c r="F48" s="21"/>
      <c r="G48" s="21"/>
      <c r="H48" s="21">
        <v>0.4</v>
      </c>
      <c r="I48" s="43">
        <f>ROUNDUP(D48*700*0.4*H48*0.0001+F48*700*0.4*0.0001,1)</f>
        <v>1564.5</v>
      </c>
      <c r="J48" s="44">
        <v>1287.18</v>
      </c>
      <c r="K48" s="21">
        <v>1430.2</v>
      </c>
      <c r="L48" s="45">
        <v>134346</v>
      </c>
      <c r="M48" s="45"/>
      <c r="N48" s="21">
        <f>ROUND(L48*670*0.4*H48*0.0001+M48*670*0.4*0.0001,1)</f>
        <v>1440.2</v>
      </c>
      <c r="O48" s="21">
        <f>K48-N48</f>
        <v>-10</v>
      </c>
      <c r="P48" s="57">
        <f>ROUND(I48-J48-O48,2)</f>
        <v>287.32</v>
      </c>
      <c r="Q48" s="20"/>
    </row>
    <row r="49" s="2" customFormat="1" ht="15" customHeight="1" spans="1:17">
      <c r="A49" s="14"/>
      <c r="B49" s="12" t="s">
        <v>73</v>
      </c>
      <c r="C49" s="20"/>
      <c r="D49" s="21">
        <v>168311</v>
      </c>
      <c r="E49" s="21"/>
      <c r="F49" s="21">
        <v>22800</v>
      </c>
      <c r="G49" s="21">
        <v>19034</v>
      </c>
      <c r="H49" s="21">
        <v>0.4</v>
      </c>
      <c r="I49" s="43">
        <f>ROUNDUP(D49*700*0.4*H49*0.0001+F49*700*0.4*0.0001,1)</f>
        <v>2523.5</v>
      </c>
      <c r="J49" s="44">
        <v>2208.6</v>
      </c>
      <c r="K49" s="21">
        <v>2454</v>
      </c>
      <c r="L49" s="45">
        <v>169303</v>
      </c>
      <c r="M49" s="45">
        <v>24045</v>
      </c>
      <c r="N49" s="21">
        <f>ROUND(L49*670*0.4*H49*0.0001+M49*670*0.4*0.0001,1)</f>
        <v>2459.3</v>
      </c>
      <c r="O49" s="21">
        <f>K49-N49</f>
        <v>-5.30000000000018</v>
      </c>
      <c r="P49" s="57">
        <f>ROUND(I49-J49-O49,2)</f>
        <v>320.2</v>
      </c>
      <c r="Q49" s="20"/>
    </row>
    <row r="50" s="2" customFormat="1" ht="15" customHeight="1" spans="1:17">
      <c r="A50" s="14"/>
      <c r="B50" s="12" t="s">
        <v>74</v>
      </c>
      <c r="C50" s="20"/>
      <c r="D50" s="21">
        <v>69397</v>
      </c>
      <c r="E50" s="21"/>
      <c r="F50" s="21"/>
      <c r="G50" s="21"/>
      <c r="H50" s="21">
        <v>0.4</v>
      </c>
      <c r="I50" s="43">
        <f>ROUNDUP(D50*700*0.4*H50*0.0001+F50*700*0.4*0.0001,1)</f>
        <v>777.3</v>
      </c>
      <c r="J50" s="44">
        <v>663.48</v>
      </c>
      <c r="K50" s="21">
        <v>737.2</v>
      </c>
      <c r="L50" s="45">
        <v>68547</v>
      </c>
      <c r="M50" s="45"/>
      <c r="N50" s="21">
        <f>ROUND(L50*670*0.4*H50*0.0001+M50*670*0.4*0.0001,1)</f>
        <v>734.8</v>
      </c>
      <c r="O50" s="21">
        <f>K50-N50</f>
        <v>2.40000000000009</v>
      </c>
      <c r="P50" s="57">
        <f>ROUND(I50-J50-O50,2)</f>
        <v>111.42</v>
      </c>
      <c r="Q50" s="20"/>
    </row>
    <row r="51" s="2" customFormat="1" ht="15" customHeight="1" spans="1:17">
      <c r="A51" s="14"/>
      <c r="B51" s="22" t="s">
        <v>75</v>
      </c>
      <c r="C51" s="20"/>
      <c r="D51" s="21">
        <v>881983</v>
      </c>
      <c r="E51" s="21"/>
      <c r="F51" s="21"/>
      <c r="G51" s="21"/>
      <c r="H51" s="21">
        <v>0.75</v>
      </c>
      <c r="I51" s="43">
        <f>ROUNDUP(D51*700*0.4*H51*0.0001+F51*700*0.4*0.0001,1)</f>
        <v>18521.7</v>
      </c>
      <c r="J51" s="44">
        <v>15984.09</v>
      </c>
      <c r="K51" s="21">
        <v>17760.1</v>
      </c>
      <c r="L51" s="45">
        <v>884608.5</v>
      </c>
      <c r="M51" s="45"/>
      <c r="N51" s="21">
        <f>ROUND(L51*670*0.4*H51*0.0001+M51*670*0.4*0.0001,1)</f>
        <v>17780.6</v>
      </c>
      <c r="O51" s="21">
        <f>K51-N51</f>
        <v>-20.5</v>
      </c>
      <c r="P51" s="57">
        <f>ROUND(I51-J51-O51,2)</f>
        <v>2558.11</v>
      </c>
      <c r="Q51" s="20"/>
    </row>
    <row r="52" s="2" customFormat="1" ht="15" customHeight="1" spans="1:17">
      <c r="A52" s="14"/>
      <c r="B52" s="22" t="s">
        <v>76</v>
      </c>
      <c r="C52" s="20" t="s">
        <v>45</v>
      </c>
      <c r="D52" s="21">
        <v>553741</v>
      </c>
      <c r="E52" s="21"/>
      <c r="F52" s="21"/>
      <c r="G52" s="21"/>
      <c r="H52" s="21">
        <v>0.8</v>
      </c>
      <c r="I52" s="43">
        <f>ROUNDUP(D52*700*0.2*H52*0.0001,1)</f>
        <v>6201.9</v>
      </c>
      <c r="J52" s="44">
        <v>5422.86</v>
      </c>
      <c r="K52" s="21">
        <v>6025.4</v>
      </c>
      <c r="L52" s="45">
        <v>561750</v>
      </c>
      <c r="M52" s="45"/>
      <c r="N52" s="21">
        <f>ROUND(L52*670*0.2*H52*0.0001,1)</f>
        <v>6022</v>
      </c>
      <c r="O52" s="21">
        <f>K52-N52</f>
        <v>3.39999999999964</v>
      </c>
      <c r="P52" s="57">
        <f>ROUND(I52-J52-O52,2)</f>
        <v>775.64</v>
      </c>
      <c r="Q52" s="20"/>
    </row>
    <row r="53" s="2" customFormat="1" ht="15" customHeight="1" spans="1:17">
      <c r="A53" s="14"/>
      <c r="B53" s="22" t="s">
        <v>77</v>
      </c>
      <c r="C53" s="20" t="s">
        <v>45</v>
      </c>
      <c r="D53" s="21">
        <v>912491</v>
      </c>
      <c r="E53" s="21"/>
      <c r="F53" s="21"/>
      <c r="G53" s="21"/>
      <c r="H53" s="21">
        <v>0.8</v>
      </c>
      <c r="I53" s="43">
        <f>ROUNDUP(D53*700*0.2*H53*0.0001,1)</f>
        <v>10219.9</v>
      </c>
      <c r="J53" s="44">
        <v>9025.29</v>
      </c>
      <c r="K53" s="21">
        <v>10028.1</v>
      </c>
      <c r="L53" s="45">
        <v>927587</v>
      </c>
      <c r="M53" s="45"/>
      <c r="N53" s="21">
        <f>ROUND(L53*670*0.2*H53*0.0001,1)</f>
        <v>9943.7</v>
      </c>
      <c r="O53" s="21">
        <f>K53-N53</f>
        <v>84.3999999999996</v>
      </c>
      <c r="P53" s="57">
        <f>ROUND(I53-J53-O53,2)</f>
        <v>1110.21</v>
      </c>
      <c r="Q53" s="20"/>
    </row>
    <row r="54" s="2" customFormat="1" ht="15" customHeight="1" spans="1:17">
      <c r="A54" s="14"/>
      <c r="B54" s="22" t="s">
        <v>78</v>
      </c>
      <c r="C54" s="20"/>
      <c r="D54" s="21">
        <v>549489</v>
      </c>
      <c r="E54" s="21"/>
      <c r="F54" s="21"/>
      <c r="G54" s="21"/>
      <c r="H54" s="21">
        <v>0.8</v>
      </c>
      <c r="I54" s="43">
        <f>ROUNDUP(D54*700*0.4*H54*0.0001+F54*700*0.4*0.0001,1)</f>
        <v>12308.6</v>
      </c>
      <c r="J54" s="44">
        <v>10795.23</v>
      </c>
      <c r="K54" s="21">
        <v>11994.7</v>
      </c>
      <c r="L54" s="45">
        <v>559304</v>
      </c>
      <c r="M54" s="45"/>
      <c r="N54" s="21">
        <f>ROUND(L54*670*0.4*H54*0.0001+M54*670*0.4*0.0001,1)</f>
        <v>11991.5</v>
      </c>
      <c r="O54" s="21">
        <f>K54-N54</f>
        <v>3.20000000000073</v>
      </c>
      <c r="P54" s="57">
        <f>ROUND(I54-J54-O54,2)</f>
        <v>1510.17</v>
      </c>
      <c r="Q54" s="20"/>
    </row>
    <row r="55" s="2" customFormat="1" ht="15" customHeight="1" spans="1:17">
      <c r="A55" s="14"/>
      <c r="B55" s="22" t="s">
        <v>79</v>
      </c>
      <c r="C55" s="20"/>
      <c r="D55" s="21">
        <v>613947</v>
      </c>
      <c r="E55" s="21"/>
      <c r="F55" s="21"/>
      <c r="G55" s="21"/>
      <c r="H55" s="21">
        <v>0.8</v>
      </c>
      <c r="I55" s="43">
        <f>ROUNDUP(D55*700*0.4*H55*0.0001+F55*700*0.4*0.0001,1)</f>
        <v>13752.5</v>
      </c>
      <c r="J55" s="44">
        <v>11965.59</v>
      </c>
      <c r="K55" s="21">
        <v>13295.1</v>
      </c>
      <c r="L55" s="45">
        <v>623868</v>
      </c>
      <c r="M55" s="45"/>
      <c r="N55" s="21">
        <f>ROUND(L55*670*0.4*H55*0.0001+M55*670*0.4*0.0001,1)</f>
        <v>13375.7</v>
      </c>
      <c r="O55" s="21">
        <f>K55-N55</f>
        <v>-80.6000000000004</v>
      </c>
      <c r="P55" s="57">
        <f>ROUND(I55-J55-O55,2)</f>
        <v>1867.51</v>
      </c>
      <c r="Q55" s="20"/>
    </row>
    <row r="56" s="2" customFormat="1" ht="15" customHeight="1" spans="1:17">
      <c r="A56" s="14"/>
      <c r="B56" s="22" t="s">
        <v>80</v>
      </c>
      <c r="C56" s="20" t="s">
        <v>45</v>
      </c>
      <c r="D56" s="21">
        <v>452748</v>
      </c>
      <c r="E56" s="21"/>
      <c r="F56" s="21"/>
      <c r="G56" s="21"/>
      <c r="H56" s="21">
        <v>0.8</v>
      </c>
      <c r="I56" s="43">
        <f>ROUNDUP(D56*700*0.2*H56*0.0001,1)</f>
        <v>5070.8</v>
      </c>
      <c r="J56" s="44">
        <v>4381.2</v>
      </c>
      <c r="K56" s="21">
        <v>4868</v>
      </c>
      <c r="L56" s="45">
        <v>451187</v>
      </c>
      <c r="M56" s="45"/>
      <c r="N56" s="21">
        <f>ROUND(L56*670*0.2*H56*0.0001,1)</f>
        <v>4836.7</v>
      </c>
      <c r="O56" s="21">
        <f>K56-N56</f>
        <v>31.3000000000002</v>
      </c>
      <c r="P56" s="57">
        <f>ROUND(I56-J56-O56,2)</f>
        <v>658.3</v>
      </c>
      <c r="Q56" s="20"/>
    </row>
    <row r="57" s="2" customFormat="1" ht="15" customHeight="1" spans="1:17">
      <c r="A57" s="14"/>
      <c r="B57" s="22" t="s">
        <v>81</v>
      </c>
      <c r="C57" s="20" t="s">
        <v>45</v>
      </c>
      <c r="D57" s="21">
        <v>694141</v>
      </c>
      <c r="E57" s="21"/>
      <c r="F57" s="21"/>
      <c r="G57" s="21"/>
      <c r="H57" s="21">
        <v>0.8</v>
      </c>
      <c r="I57" s="43">
        <f>ROUNDUP(D57*700*0.2*H57*0.0001,1)</f>
        <v>7774.4</v>
      </c>
      <c r="J57" s="44">
        <v>6725.16</v>
      </c>
      <c r="K57" s="21">
        <v>7472.4</v>
      </c>
      <c r="L57" s="45">
        <v>700788</v>
      </c>
      <c r="M57" s="45"/>
      <c r="N57" s="21">
        <f>ROUND(L57*670*0.2*H57*0.0001,1)</f>
        <v>7512.4</v>
      </c>
      <c r="O57" s="21">
        <f>K57-N57</f>
        <v>-40</v>
      </c>
      <c r="P57" s="57">
        <f>ROUND(I57-J57-O57,2)</f>
        <v>1089.24</v>
      </c>
      <c r="Q57" s="20"/>
    </row>
    <row r="58" s="2" customFormat="1" ht="15" customHeight="1" spans="1:17">
      <c r="A58" s="14"/>
      <c r="B58" s="22" t="s">
        <v>82</v>
      </c>
      <c r="C58" s="20" t="s">
        <v>45</v>
      </c>
      <c r="D58" s="21">
        <v>190911</v>
      </c>
      <c r="E58" s="21"/>
      <c r="F58" s="21"/>
      <c r="G58" s="21"/>
      <c r="H58" s="21">
        <v>0.8</v>
      </c>
      <c r="I58" s="43">
        <f>ROUNDUP(D58*700*0.2*H58*0.0001,1)</f>
        <v>2138.3</v>
      </c>
      <c r="J58" s="44">
        <v>1858.14</v>
      </c>
      <c r="K58" s="21">
        <v>2064.6</v>
      </c>
      <c r="L58" s="45">
        <v>192101</v>
      </c>
      <c r="M58" s="45"/>
      <c r="N58" s="21">
        <f>ROUND(L58*670*0.2*H58*0.0001,1)</f>
        <v>2059.3</v>
      </c>
      <c r="O58" s="21">
        <f>K58-N58</f>
        <v>5.29999999999973</v>
      </c>
      <c r="P58" s="57">
        <f>ROUND(I58-J58-O58,2)</f>
        <v>274.86</v>
      </c>
      <c r="Q58" s="20"/>
    </row>
    <row r="59" s="2" customFormat="1" ht="15" customHeight="1" spans="1:17">
      <c r="A59" s="14"/>
      <c r="B59" s="22" t="s">
        <v>83</v>
      </c>
      <c r="C59" s="20" t="s">
        <v>45</v>
      </c>
      <c r="D59" s="21">
        <v>259320</v>
      </c>
      <c r="E59" s="21"/>
      <c r="F59" s="21"/>
      <c r="G59" s="21"/>
      <c r="H59" s="21">
        <v>0.8</v>
      </c>
      <c r="I59" s="43">
        <f>ROUNDUP(D59*700*0.2*H59*0.0001,1)</f>
        <v>2904.4</v>
      </c>
      <c r="J59" s="44">
        <v>2561.13</v>
      </c>
      <c r="K59" s="21">
        <v>2845.7</v>
      </c>
      <c r="L59" s="45">
        <v>264350</v>
      </c>
      <c r="M59" s="45"/>
      <c r="N59" s="21">
        <f>ROUND(L59*670*0.2*H59*0.0001,1)</f>
        <v>2833.8</v>
      </c>
      <c r="O59" s="21">
        <f>K59-N59</f>
        <v>11.8999999999996</v>
      </c>
      <c r="P59" s="57">
        <f>ROUND(I59-J59-O59,2)</f>
        <v>331.37</v>
      </c>
      <c r="Q59" s="20"/>
    </row>
    <row r="60" s="3" customFormat="1" spans="1:17">
      <c r="A60" s="14" t="s">
        <v>84</v>
      </c>
      <c r="B60" s="14" t="s">
        <v>85</v>
      </c>
      <c r="C60" s="23"/>
      <c r="D60" s="24">
        <f>SUM(D62:D69)</f>
        <v>4086704</v>
      </c>
      <c r="E60" s="24">
        <f>SUM(E62:E69)</f>
        <v>0</v>
      </c>
      <c r="F60" s="24">
        <f>SUM(F62:F69)</f>
        <v>23125</v>
      </c>
      <c r="G60" s="24">
        <f>SUM(G62:G69)</f>
        <v>19860</v>
      </c>
      <c r="H60" s="24"/>
      <c r="I60" s="43">
        <f>SUM(I62:I69)</f>
        <v>68238.7</v>
      </c>
      <c r="J60" s="34">
        <f>SUM(J62:J69)</f>
        <v>61029.9</v>
      </c>
      <c r="K60" s="43">
        <f>SUM(K62:K69)</f>
        <v>67811</v>
      </c>
      <c r="L60" s="25">
        <f>SUM(L62:L69)</f>
        <v>4226037.5</v>
      </c>
      <c r="M60" s="25">
        <f>SUM(M62:M69)</f>
        <v>22958</v>
      </c>
      <c r="N60" s="43">
        <f>SUM(N62:N69)</f>
        <v>67573.3</v>
      </c>
      <c r="O60" s="43">
        <f>SUM(O62:O69)</f>
        <v>237.700000000002</v>
      </c>
      <c r="P60" s="57">
        <f>SUM(P62:P69)</f>
        <v>6971.1</v>
      </c>
      <c r="Q60" s="23"/>
    </row>
    <row r="61" s="3" customFormat="1" ht="24" spans="1:17">
      <c r="A61" s="14"/>
      <c r="B61" s="14" t="s">
        <v>30</v>
      </c>
      <c r="C61" s="23"/>
      <c r="D61" s="24">
        <f>D62</f>
        <v>636540</v>
      </c>
      <c r="E61" s="24">
        <f>E62</f>
        <v>0</v>
      </c>
      <c r="F61" s="24">
        <f>F62</f>
        <v>23125</v>
      </c>
      <c r="G61" s="24">
        <f>G62</f>
        <v>19860</v>
      </c>
      <c r="H61" s="24"/>
      <c r="I61" s="43">
        <f>I62</f>
        <v>7776.8</v>
      </c>
      <c r="J61" s="34">
        <f>J62</f>
        <v>6704.37</v>
      </c>
      <c r="K61" s="43">
        <f>K62</f>
        <v>7449.3</v>
      </c>
      <c r="L61" s="25">
        <f>L62</f>
        <v>637863.5</v>
      </c>
      <c r="M61" s="25">
        <f>M62</f>
        <v>22958</v>
      </c>
      <c r="N61" s="43">
        <f>N62</f>
        <v>7453.2</v>
      </c>
      <c r="O61" s="43">
        <f>O62</f>
        <v>-3.89999999999964</v>
      </c>
      <c r="P61" s="57">
        <f>P62</f>
        <v>1076.33</v>
      </c>
      <c r="Q61" s="23"/>
    </row>
    <row r="62" s="3" customFormat="1" ht="53" customHeight="1" spans="1:17">
      <c r="A62" s="14"/>
      <c r="B62" s="12" t="s">
        <v>31</v>
      </c>
      <c r="C62" s="20"/>
      <c r="D62" s="21">
        <f>636705-165</f>
        <v>636540</v>
      </c>
      <c r="E62" s="21"/>
      <c r="F62" s="21">
        <v>23125</v>
      </c>
      <c r="G62" s="21">
        <v>19860</v>
      </c>
      <c r="H62" s="21">
        <v>0.4</v>
      </c>
      <c r="I62" s="43">
        <f>ROUNDUP(D62*700*0.4*H62*0.0001+F62*700*0.4*0.0001,1)</f>
        <v>7776.8</v>
      </c>
      <c r="J62" s="44">
        <v>6704.37</v>
      </c>
      <c r="K62" s="21">
        <v>7449.3</v>
      </c>
      <c r="L62" s="45">
        <v>637863.5</v>
      </c>
      <c r="M62" s="45">
        <v>22958</v>
      </c>
      <c r="N62" s="21">
        <f>ROUND(L62*670*0.4*H62*0.0001+M62*670*0.4*0.0001,1)</f>
        <v>7453.2</v>
      </c>
      <c r="O62" s="21">
        <f>K62-N62</f>
        <v>-3.89999999999964</v>
      </c>
      <c r="P62" s="57">
        <f>ROUND(I62-J62-O62,2)</f>
        <v>1076.33</v>
      </c>
      <c r="Q62" s="60" t="s">
        <v>86</v>
      </c>
    </row>
    <row r="63" s="2" customFormat="1" ht="15" customHeight="1" spans="1:17">
      <c r="A63" s="14"/>
      <c r="B63" s="22" t="s">
        <v>87</v>
      </c>
      <c r="C63" s="20"/>
      <c r="D63" s="21">
        <v>487519</v>
      </c>
      <c r="E63" s="21"/>
      <c r="F63" s="21"/>
      <c r="G63" s="21"/>
      <c r="H63" s="21">
        <v>0.7</v>
      </c>
      <c r="I63" s="43">
        <f>ROUNDUP(D63*700*0.4*H63*0.0001+F63*700*0.4*0.0001,1)</f>
        <v>9555.4</v>
      </c>
      <c r="J63" s="44">
        <v>8256.78</v>
      </c>
      <c r="K63" s="47">
        <v>9174.2</v>
      </c>
      <c r="L63" s="45">
        <v>486001</v>
      </c>
      <c r="M63" s="45">
        <v>0</v>
      </c>
      <c r="N63" s="21">
        <f>ROUND(L63*670*0.4*H63*0.0001+M63*670*0.4*0.0001,1)</f>
        <v>9117.4</v>
      </c>
      <c r="O63" s="47">
        <f>K63-N63</f>
        <v>56.8000000000011</v>
      </c>
      <c r="P63" s="57">
        <f>ROUND(I63-J63-O63,2)</f>
        <v>1241.82</v>
      </c>
      <c r="Q63" s="20"/>
    </row>
    <row r="64" s="2" customFormat="1" ht="15" customHeight="1" spans="1:17">
      <c r="A64" s="14"/>
      <c r="B64" s="22" t="s">
        <v>88</v>
      </c>
      <c r="C64" s="20"/>
      <c r="D64" s="21">
        <v>64574</v>
      </c>
      <c r="E64" s="21"/>
      <c r="F64" s="21"/>
      <c r="G64" s="21"/>
      <c r="H64" s="21">
        <v>0.7</v>
      </c>
      <c r="I64" s="43">
        <f>ROUNDUP(D64*700*0.4*H64*0.0001+F64*700*0.4*0.0001,1)</f>
        <v>1265.7</v>
      </c>
      <c r="J64" s="44">
        <v>1168.2</v>
      </c>
      <c r="K64" s="47">
        <v>1298</v>
      </c>
      <c r="L64" s="45">
        <v>69021</v>
      </c>
      <c r="M64" s="45">
        <v>0</v>
      </c>
      <c r="N64" s="21">
        <f>ROUND(L64*670*0.4*H64*0.0001+M64*670*0.4*0.0001,1)</f>
        <v>1294.8</v>
      </c>
      <c r="O64" s="47">
        <f>K64-N64</f>
        <v>3.20000000000005</v>
      </c>
      <c r="P64" s="57">
        <f>ROUND(I64-J64-O64,2)</f>
        <v>94.3</v>
      </c>
      <c r="Q64" s="20"/>
    </row>
    <row r="65" s="2" customFormat="1" ht="15" customHeight="1" spans="1:17">
      <c r="A65" s="14"/>
      <c r="B65" s="22" t="s">
        <v>89</v>
      </c>
      <c r="C65" s="20" t="s">
        <v>45</v>
      </c>
      <c r="D65" s="21">
        <v>852570</v>
      </c>
      <c r="E65" s="21"/>
      <c r="F65" s="21"/>
      <c r="G65" s="21"/>
      <c r="H65" s="21">
        <v>0.8</v>
      </c>
      <c r="I65" s="43">
        <f>ROUNDUP(D65*700*0.2*H65*0.0001,1)</f>
        <v>9548.8</v>
      </c>
      <c r="J65" s="44">
        <v>8674.38</v>
      </c>
      <c r="K65" s="21">
        <v>9638.2</v>
      </c>
      <c r="L65" s="45">
        <v>894785</v>
      </c>
      <c r="M65" s="45"/>
      <c r="N65" s="21">
        <f>ROUND(L65*670*0.2*H65*0.0001,1)</f>
        <v>9592.1</v>
      </c>
      <c r="O65" s="21">
        <f>K65-N65</f>
        <v>46.1000000000004</v>
      </c>
      <c r="P65" s="57">
        <f>ROUND(I65-J65-O65,2)</f>
        <v>828.32</v>
      </c>
      <c r="Q65" s="20"/>
    </row>
    <row r="66" s="2" customFormat="1" ht="15" customHeight="1" spans="1:17">
      <c r="A66" s="14"/>
      <c r="B66" s="22" t="s">
        <v>90</v>
      </c>
      <c r="C66" s="20"/>
      <c r="D66" s="21">
        <v>507156</v>
      </c>
      <c r="E66" s="21"/>
      <c r="F66" s="21"/>
      <c r="G66" s="21"/>
      <c r="H66" s="21">
        <v>0.7</v>
      </c>
      <c r="I66" s="43">
        <f>ROUNDUP(D66*700*0.4*H66*0.0001+F66*700*0.4*0.0001,1)</f>
        <v>9940.3</v>
      </c>
      <c r="J66" s="44">
        <v>9090.36</v>
      </c>
      <c r="K66" s="21">
        <v>10100.4</v>
      </c>
      <c r="L66" s="45">
        <v>536248</v>
      </c>
      <c r="M66" s="45"/>
      <c r="N66" s="21">
        <f>ROUND(L66*670*0.4*H66*0.0001+M66*670*0.4*0.0001,1)</f>
        <v>10060</v>
      </c>
      <c r="O66" s="21">
        <f>K66-N66</f>
        <v>40.3999999999996</v>
      </c>
      <c r="P66" s="57">
        <f>ROUND(I66-J66-O66,2)</f>
        <v>809.54</v>
      </c>
      <c r="Q66" s="20"/>
    </row>
    <row r="67" s="2" customFormat="1" ht="15" customHeight="1" spans="1:17">
      <c r="A67" s="14"/>
      <c r="B67" s="22" t="s">
        <v>91</v>
      </c>
      <c r="C67" s="20"/>
      <c r="D67" s="21">
        <v>373100</v>
      </c>
      <c r="E67" s="21"/>
      <c r="F67" s="21"/>
      <c r="G67" s="21"/>
      <c r="H67" s="21">
        <v>0.7</v>
      </c>
      <c r="I67" s="43">
        <f>ROUNDUP(D67*700*0.4*H67*0.0001+F67*700*0.4*0.0001,1)</f>
        <v>7312.8</v>
      </c>
      <c r="J67" s="44">
        <v>6657.66</v>
      </c>
      <c r="K67" s="21">
        <v>7397.4</v>
      </c>
      <c r="L67" s="45">
        <v>392053</v>
      </c>
      <c r="M67" s="45"/>
      <c r="N67" s="21">
        <f>ROUND(L67*670*0.4*H67*0.0001+M67*670*0.4*0.0001,1)</f>
        <v>7354.9</v>
      </c>
      <c r="O67" s="21">
        <f>K67-N67</f>
        <v>42.5</v>
      </c>
      <c r="P67" s="57">
        <f>ROUND(I67-J67-O67,2)</f>
        <v>612.64</v>
      </c>
      <c r="Q67" s="20"/>
    </row>
    <row r="68" s="2" customFormat="1" ht="15" customHeight="1" spans="1:17">
      <c r="A68" s="14"/>
      <c r="B68" s="22" t="s">
        <v>92</v>
      </c>
      <c r="C68" s="20"/>
      <c r="D68" s="21">
        <v>490559</v>
      </c>
      <c r="E68" s="21"/>
      <c r="F68" s="21"/>
      <c r="G68" s="21"/>
      <c r="H68" s="21">
        <v>0.7</v>
      </c>
      <c r="I68" s="43">
        <f>ROUNDUP(D68*700*0.4*H68*0.0001+F68*700*0.4*0.0001,1)</f>
        <v>9615</v>
      </c>
      <c r="J68" s="44">
        <v>8747.55</v>
      </c>
      <c r="K68" s="21">
        <v>9719.5</v>
      </c>
      <c r="L68" s="45">
        <v>517636</v>
      </c>
      <c r="M68" s="45"/>
      <c r="N68" s="21">
        <f>ROUND(L68*670*0.4*H68*0.0001+M68*670*0.4*0.0001,1)</f>
        <v>9710.9</v>
      </c>
      <c r="O68" s="21">
        <f>K68-N68</f>
        <v>8.60000000000036</v>
      </c>
      <c r="P68" s="57">
        <f>ROUND(I68-J68-O68,2)</f>
        <v>858.85</v>
      </c>
      <c r="Q68" s="20"/>
    </row>
    <row r="69" s="2" customFormat="1" ht="36" customHeight="1" spans="1:17">
      <c r="A69" s="14"/>
      <c r="B69" s="22" t="s">
        <v>93</v>
      </c>
      <c r="C69" s="20"/>
      <c r="D69" s="21">
        <v>674686</v>
      </c>
      <c r="E69" s="21"/>
      <c r="F69" s="21"/>
      <c r="G69" s="21"/>
      <c r="H69" s="21">
        <v>0.7</v>
      </c>
      <c r="I69" s="43">
        <f>ROUNDUP(D69*700*0.4*H69*0.0001+F69*700*0.4*0.0001,1)</f>
        <v>13223.9</v>
      </c>
      <c r="J69" s="44">
        <v>11730.6</v>
      </c>
      <c r="K69" s="21">
        <v>13034</v>
      </c>
      <c r="L69" s="45">
        <v>692430</v>
      </c>
      <c r="M69" s="45"/>
      <c r="N69" s="21">
        <f>ROUND(L69*670*0.4*H69*0.0001+M69*670*0.4*0.0001,1)</f>
        <v>12990</v>
      </c>
      <c r="O69" s="21">
        <f>K69-N69</f>
        <v>44</v>
      </c>
      <c r="P69" s="57">
        <f>ROUND(I69-J69-O69,2)</f>
        <v>1449.3</v>
      </c>
      <c r="Q69" s="22"/>
    </row>
    <row r="70" s="3" customFormat="1" spans="1:17">
      <c r="A70" s="14" t="s">
        <v>94</v>
      </c>
      <c r="B70" s="14" t="s">
        <v>95</v>
      </c>
      <c r="C70" s="23"/>
      <c r="D70" s="24">
        <f>SUM(D72:D85)</f>
        <v>4228622</v>
      </c>
      <c r="E70" s="24">
        <f>SUM(E72:E85)</f>
        <v>0</v>
      </c>
      <c r="F70" s="24">
        <f>SUM(F72:F85)</f>
        <v>31441</v>
      </c>
      <c r="G70" s="24">
        <f>SUM(G72:G85)</f>
        <v>49468</v>
      </c>
      <c r="H70" s="24"/>
      <c r="I70" s="43">
        <f>SUM(I72:I85)</f>
        <v>71237.8</v>
      </c>
      <c r="J70" s="34">
        <f>SUM(J72:J85)</f>
        <v>63625.86</v>
      </c>
      <c r="K70" s="43">
        <f>SUM(K72:K85)</f>
        <v>70695.4</v>
      </c>
      <c r="L70" s="25">
        <f>SUM(L72:L85)</f>
        <v>4355095</v>
      </c>
      <c r="M70" s="25">
        <f>SUM(M72:M85)</f>
        <v>32310</v>
      </c>
      <c r="N70" s="43">
        <f>SUM(N72:N85)</f>
        <v>70410.9</v>
      </c>
      <c r="O70" s="43">
        <f>SUM(O72:O85)</f>
        <v>284.500000000002</v>
      </c>
      <c r="P70" s="57">
        <f>SUM(P72:P85)</f>
        <v>7327.44</v>
      </c>
      <c r="Q70" s="23"/>
    </row>
    <row r="71" s="3" customFormat="1" ht="24" spans="1:17">
      <c r="A71" s="14"/>
      <c r="B71" s="14" t="s">
        <v>30</v>
      </c>
      <c r="C71" s="23"/>
      <c r="D71" s="24">
        <f>SUM(D72:D76)</f>
        <v>911116</v>
      </c>
      <c r="E71" s="24">
        <f>E72+E75</f>
        <v>0</v>
      </c>
      <c r="F71" s="24">
        <f>SUM(F72:F76)</f>
        <v>25015</v>
      </c>
      <c r="G71" s="24">
        <f>SUM(G72:G76)</f>
        <v>49468</v>
      </c>
      <c r="H71" s="24"/>
      <c r="I71" s="24">
        <f>SUM(I72:I76)</f>
        <v>12538</v>
      </c>
      <c r="J71" s="24">
        <f>SUM(J72:J76)</f>
        <v>11103.75</v>
      </c>
      <c r="K71" s="24">
        <f>SUM(K72:K76)</f>
        <v>12337.5</v>
      </c>
      <c r="L71" s="24">
        <f>SUM(L72:L76)</f>
        <v>934027</v>
      </c>
      <c r="M71" s="24">
        <f>SUM(M72:M76)</f>
        <v>25837</v>
      </c>
      <c r="N71" s="24">
        <f>SUM(N72:N76)</f>
        <v>12327.4</v>
      </c>
      <c r="O71" s="24">
        <f>SUM(O72:O76)</f>
        <v>10.1000000000001</v>
      </c>
      <c r="P71" s="57">
        <f>SUM(P72:P76)</f>
        <v>1424.15</v>
      </c>
      <c r="Q71" s="23"/>
    </row>
    <row r="72" s="2" customFormat="1" ht="15" customHeight="1" spans="1:17">
      <c r="A72" s="14"/>
      <c r="B72" s="12" t="s">
        <v>96</v>
      </c>
      <c r="C72" s="20"/>
      <c r="D72" s="21">
        <v>214403</v>
      </c>
      <c r="E72" s="21"/>
      <c r="F72" s="21">
        <v>25015</v>
      </c>
      <c r="G72" s="21">
        <v>37645</v>
      </c>
      <c r="H72" s="21">
        <v>0.4</v>
      </c>
      <c r="I72" s="43">
        <f>ROUNDUP(D72*700*0.4*H72*0.0001+F72*700*0.4*0.0001,1)</f>
        <v>3101.8</v>
      </c>
      <c r="J72" s="44">
        <v>2688.3</v>
      </c>
      <c r="K72" s="47">
        <v>2987</v>
      </c>
      <c r="L72" s="45">
        <v>213864</v>
      </c>
      <c r="M72" s="45">
        <v>25837</v>
      </c>
      <c r="N72" s="21">
        <f>ROUND(L72*670*0.4*H72*0.0001+M72*670*0.4*0.0001,1)</f>
        <v>2985.1</v>
      </c>
      <c r="O72" s="47">
        <f>K72-N72</f>
        <v>1.90000000000009</v>
      </c>
      <c r="P72" s="57">
        <f>ROUND(I72-J72-O72,2)</f>
        <v>411.6</v>
      </c>
      <c r="Q72" s="20"/>
    </row>
    <row r="73" s="2" customFormat="1" ht="15" customHeight="1" spans="1:17">
      <c r="A73" s="14"/>
      <c r="B73" s="12" t="s">
        <v>97</v>
      </c>
      <c r="C73" s="20"/>
      <c r="D73" s="21">
        <v>44508</v>
      </c>
      <c r="E73" s="21"/>
      <c r="F73" s="21"/>
      <c r="G73" s="21"/>
      <c r="H73" s="21">
        <v>0.4</v>
      </c>
      <c r="I73" s="43">
        <f>ROUNDUP(D73*700*0.4*H73*0.0001+F73*700*0.4*0.0001,1)</f>
        <v>498.5</v>
      </c>
      <c r="J73" s="44">
        <v>432.81</v>
      </c>
      <c r="K73" s="47">
        <v>480.9</v>
      </c>
      <c r="L73" s="45">
        <v>44832</v>
      </c>
      <c r="M73" s="45"/>
      <c r="N73" s="21">
        <f>ROUND(L73*670*0.4*H73*0.0001+M73*670*0.4*0.0001,1)</f>
        <v>480.6</v>
      </c>
      <c r="O73" s="47">
        <f>K73-N73</f>
        <v>0.299999999999955</v>
      </c>
      <c r="P73" s="57">
        <f>ROUND(I73-J73-O73,2)</f>
        <v>65.39</v>
      </c>
      <c r="Q73" s="20"/>
    </row>
    <row r="74" s="2" customFormat="1" ht="15" customHeight="1" spans="1:17">
      <c r="A74" s="14"/>
      <c r="B74" s="12" t="s">
        <v>98</v>
      </c>
      <c r="C74" s="20"/>
      <c r="D74" s="21">
        <v>69042</v>
      </c>
      <c r="E74" s="21"/>
      <c r="F74" s="21"/>
      <c r="G74" s="21"/>
      <c r="H74" s="21">
        <v>0.4</v>
      </c>
      <c r="I74" s="43">
        <f>ROUNDUP(D74*700*0.4*H74*0.0001+F74*700*0.4*0.0001,1)</f>
        <v>773.3</v>
      </c>
      <c r="J74" s="44">
        <v>676.08</v>
      </c>
      <c r="K74" s="47">
        <v>751.2</v>
      </c>
      <c r="L74" s="45">
        <v>70030</v>
      </c>
      <c r="M74" s="45"/>
      <c r="N74" s="21">
        <f>ROUND(L74*670*0.4*H74*0.0001+M74*670*0.4*0.0001,1)</f>
        <v>750.7</v>
      </c>
      <c r="O74" s="47">
        <f>K74-N74</f>
        <v>0.5</v>
      </c>
      <c r="P74" s="57">
        <f>ROUND(I74-J74-O74,2)</f>
        <v>96.72</v>
      </c>
      <c r="Q74" s="20"/>
    </row>
    <row r="75" s="2" customFormat="1" ht="15" customHeight="1" spans="1:17">
      <c r="A75" s="14"/>
      <c r="B75" s="12" t="s">
        <v>99</v>
      </c>
      <c r="C75" s="20"/>
      <c r="D75" s="21">
        <v>553958</v>
      </c>
      <c r="E75" s="21"/>
      <c r="F75" s="21"/>
      <c r="G75" s="21">
        <v>11823</v>
      </c>
      <c r="H75" s="21">
        <v>0.5</v>
      </c>
      <c r="I75" s="43">
        <f>ROUNDUP(D75*700*0.4*H75*0.0001+F75*700*0.4*0.0001,1)</f>
        <v>7755.5</v>
      </c>
      <c r="J75" s="44">
        <v>6952.32</v>
      </c>
      <c r="K75" s="47">
        <v>7724.8</v>
      </c>
      <c r="L75" s="45">
        <v>575992</v>
      </c>
      <c r="M75" s="45">
        <v>0</v>
      </c>
      <c r="N75" s="21">
        <f>ROUND(L75*670*0.4*H75*0.0001+M75*670*0.4*0.0001,1)</f>
        <v>7718.3</v>
      </c>
      <c r="O75" s="47">
        <f>K75-N75</f>
        <v>6.5</v>
      </c>
      <c r="P75" s="57">
        <f>ROUND(I75-J75-O75,2)</f>
        <v>796.68</v>
      </c>
      <c r="Q75" s="20"/>
    </row>
    <row r="76" s="2" customFormat="1" ht="15" customHeight="1" spans="1:17">
      <c r="A76" s="14"/>
      <c r="B76" s="12" t="s">
        <v>100</v>
      </c>
      <c r="C76" s="20"/>
      <c r="D76" s="21">
        <v>29205</v>
      </c>
      <c r="E76" s="21"/>
      <c r="F76" s="21"/>
      <c r="G76" s="21"/>
      <c r="H76" s="21">
        <v>0.5</v>
      </c>
      <c r="I76" s="43">
        <f>ROUNDUP(D76*700*0.4*H76*0.0001+F76*700*0.4*0.0001,1)</f>
        <v>408.9</v>
      </c>
      <c r="J76" s="44">
        <v>354.24</v>
      </c>
      <c r="K76" s="47">
        <v>393.6</v>
      </c>
      <c r="L76" s="45">
        <v>29309</v>
      </c>
      <c r="M76" s="45">
        <v>0</v>
      </c>
      <c r="N76" s="21">
        <f>ROUND(L76*670*0.4*H76*0.0001+M76*670*0.4*0.0001,1)</f>
        <v>392.7</v>
      </c>
      <c r="O76" s="47">
        <f>K76-N76</f>
        <v>0.900000000000034</v>
      </c>
      <c r="P76" s="57">
        <f>ROUND(I76-J76-O76,2)</f>
        <v>53.76</v>
      </c>
      <c r="Q76" s="22"/>
    </row>
    <row r="77" s="2" customFormat="1" ht="33" customHeight="1" spans="1:17">
      <c r="A77" s="14"/>
      <c r="B77" s="22" t="s">
        <v>101</v>
      </c>
      <c r="C77" s="20" t="s">
        <v>45</v>
      </c>
      <c r="D77" s="21">
        <v>147451</v>
      </c>
      <c r="E77" s="21"/>
      <c r="F77" s="21"/>
      <c r="G77" s="21"/>
      <c r="H77" s="21">
        <v>0.7</v>
      </c>
      <c r="I77" s="43">
        <f>ROUNDUP(D77*700*0.2*H77*0.0001,1)</f>
        <v>1445.1</v>
      </c>
      <c r="J77" s="44">
        <v>1278.9</v>
      </c>
      <c r="K77" s="21">
        <v>1421</v>
      </c>
      <c r="L77" s="45">
        <v>151338</v>
      </c>
      <c r="M77" s="45"/>
      <c r="N77" s="21">
        <f>ROUND(L77*670*0.2*H77*0.0001,1)</f>
        <v>1419.6</v>
      </c>
      <c r="O77" s="21">
        <f>K77-N77</f>
        <v>1.40000000000009</v>
      </c>
      <c r="P77" s="57">
        <f>ROUND(I77-J77-O77,2)</f>
        <v>164.8</v>
      </c>
      <c r="Q77" s="22"/>
    </row>
    <row r="78" s="2" customFormat="1" ht="37" customHeight="1" spans="1:17">
      <c r="A78" s="14"/>
      <c r="B78" s="22" t="s">
        <v>102</v>
      </c>
      <c r="C78" s="20"/>
      <c r="D78" s="21">
        <v>365598</v>
      </c>
      <c r="E78" s="21"/>
      <c r="F78" s="21"/>
      <c r="G78" s="21"/>
      <c r="H78" s="21">
        <v>0.7</v>
      </c>
      <c r="I78" s="43">
        <f>ROUNDUP(D78*700*0.4*H78*0.0001+F78*700*0.4*0.0001,1)</f>
        <v>7165.8</v>
      </c>
      <c r="J78" s="44">
        <v>6528.06</v>
      </c>
      <c r="K78" s="21">
        <v>7253.4</v>
      </c>
      <c r="L78" s="45">
        <v>385476</v>
      </c>
      <c r="M78" s="45"/>
      <c r="N78" s="21">
        <f>ROUND(L78*670*0.4*H78*0.0001+M78*670*0.4*0.0001,1)</f>
        <v>7231.5</v>
      </c>
      <c r="O78" s="21">
        <f>K78-N78</f>
        <v>21.8999999999996</v>
      </c>
      <c r="P78" s="57">
        <f>ROUND(I78-J78-O78,2)</f>
        <v>615.84</v>
      </c>
      <c r="Q78" s="20"/>
    </row>
    <row r="79" s="2" customFormat="1" ht="15" customHeight="1" spans="1:17">
      <c r="A79" s="14"/>
      <c r="B79" s="22" t="s">
        <v>103</v>
      </c>
      <c r="C79" s="20"/>
      <c r="D79" s="21">
        <v>593599</v>
      </c>
      <c r="E79" s="21"/>
      <c r="F79" s="21">
        <v>6426</v>
      </c>
      <c r="G79" s="21"/>
      <c r="H79" s="21">
        <v>0.7</v>
      </c>
      <c r="I79" s="43">
        <f>ROUNDUP(D79*700*0.4*H79*0.0001+F79*700*0.4*0.0001,1)</f>
        <v>11814.5</v>
      </c>
      <c r="J79" s="44">
        <v>10698.21</v>
      </c>
      <c r="K79" s="47">
        <v>11886.9</v>
      </c>
      <c r="L79" s="45">
        <v>619306</v>
      </c>
      <c r="M79" s="45">
        <v>6473</v>
      </c>
      <c r="N79" s="21">
        <f>ROUND(L79*670*0.4*H79*0.0001+M79*670*0.4*0.0001,1)</f>
        <v>11791.7</v>
      </c>
      <c r="O79" s="47">
        <f>K79-N79</f>
        <v>95.1999999999989</v>
      </c>
      <c r="P79" s="57">
        <f>ROUND(I79-J79-O79,2)</f>
        <v>1021.09</v>
      </c>
      <c r="Q79" s="20"/>
    </row>
    <row r="80" s="2" customFormat="1" ht="15" customHeight="1" spans="1:17">
      <c r="A80" s="14"/>
      <c r="B80" s="22" t="s">
        <v>104</v>
      </c>
      <c r="C80" s="20"/>
      <c r="D80" s="21">
        <v>36744</v>
      </c>
      <c r="E80" s="21"/>
      <c r="F80" s="21"/>
      <c r="G80" s="21"/>
      <c r="H80" s="21">
        <v>0.7</v>
      </c>
      <c r="I80" s="43">
        <f>ROUNDUP(D80*700*0.4*H80*0.0001+F80*700*0.4*0.0001,1)</f>
        <v>720.2</v>
      </c>
      <c r="J80" s="44">
        <v>636.93</v>
      </c>
      <c r="K80" s="47">
        <v>707.7</v>
      </c>
      <c r="L80" s="45">
        <v>37717</v>
      </c>
      <c r="M80" s="45">
        <v>0</v>
      </c>
      <c r="N80" s="21">
        <f>ROUND(L80*670*0.4*H80*0.0001+M80*670*0.4*0.0001,1)</f>
        <v>707.6</v>
      </c>
      <c r="O80" s="47">
        <f>K80-N80</f>
        <v>0.100000000000023</v>
      </c>
      <c r="P80" s="57">
        <f>ROUND(I80-J80-O80,2)</f>
        <v>83.17</v>
      </c>
      <c r="Q80" s="20"/>
    </row>
    <row r="81" s="2" customFormat="1" ht="15" customHeight="1" spans="1:17">
      <c r="A81" s="14"/>
      <c r="B81" s="22" t="s">
        <v>105</v>
      </c>
      <c r="C81" s="20" t="s">
        <v>45</v>
      </c>
      <c r="D81" s="21">
        <v>655795</v>
      </c>
      <c r="E81" s="21"/>
      <c r="F81" s="21"/>
      <c r="G81" s="21"/>
      <c r="H81" s="21">
        <v>0.7</v>
      </c>
      <c r="I81" s="43">
        <f>ROUNDUP(D81*700*0.2*H81*0.0001,1)</f>
        <v>6426.8</v>
      </c>
      <c r="J81" s="44">
        <v>5593.14</v>
      </c>
      <c r="K81" s="21">
        <v>6214.6</v>
      </c>
      <c r="L81" s="45">
        <v>661327</v>
      </c>
      <c r="M81" s="45"/>
      <c r="N81" s="21">
        <f>ROUND(L81*670*0.2*H81*0.0001,1)</f>
        <v>6203.2</v>
      </c>
      <c r="O81" s="21">
        <f>K81-N81</f>
        <v>11.4000000000005</v>
      </c>
      <c r="P81" s="57">
        <f>ROUND(I81-J81-O81,2)</f>
        <v>822.26</v>
      </c>
      <c r="Q81" s="20"/>
    </row>
    <row r="82" s="2" customFormat="1" ht="34" customHeight="1" spans="1:17">
      <c r="A82" s="14"/>
      <c r="B82" s="22" t="s">
        <v>106</v>
      </c>
      <c r="C82" s="20"/>
      <c r="D82" s="21">
        <v>329231</v>
      </c>
      <c r="E82" s="21"/>
      <c r="F82" s="21"/>
      <c r="G82" s="21"/>
      <c r="H82" s="21">
        <v>0.7</v>
      </c>
      <c r="I82" s="43">
        <f>ROUNDUP(D82*700*0.4*H82*0.0001+F82*700*0.4*0.0001,1)</f>
        <v>6453</v>
      </c>
      <c r="J82" s="44">
        <v>5662.89</v>
      </c>
      <c r="K82" s="21">
        <v>6292.1</v>
      </c>
      <c r="L82" s="45">
        <v>333913</v>
      </c>
      <c r="M82" s="45"/>
      <c r="N82" s="21">
        <f>ROUND(L82*670*0.4*H82*0.0001+M82*670*0.4*0.0001,1)</f>
        <v>6264.2</v>
      </c>
      <c r="O82" s="21">
        <f>K82-N82</f>
        <v>27.9000000000005</v>
      </c>
      <c r="P82" s="57">
        <f>ROUND(I82-J82-O82,2)</f>
        <v>762.21</v>
      </c>
      <c r="Q82" s="20"/>
    </row>
    <row r="83" s="2" customFormat="1" ht="15" customHeight="1" spans="1:17">
      <c r="A83" s="14"/>
      <c r="B83" s="22" t="s">
        <v>107</v>
      </c>
      <c r="C83" s="20"/>
      <c r="D83" s="21">
        <v>673567</v>
      </c>
      <c r="E83" s="21"/>
      <c r="F83" s="21"/>
      <c r="G83" s="21"/>
      <c r="H83" s="21">
        <v>0.7</v>
      </c>
      <c r="I83" s="43">
        <f>ROUNDUP(D83*700*0.4*H83*0.0001+F83*700*0.4*0.0001,1)</f>
        <v>13202</v>
      </c>
      <c r="J83" s="44">
        <v>11861.73</v>
      </c>
      <c r="K83" s="47">
        <v>13179.7</v>
      </c>
      <c r="L83" s="45">
        <v>699592.5</v>
      </c>
      <c r="M83" s="45"/>
      <c r="N83" s="21">
        <f>ROUND(L83*670*0.4*H83*0.0001+M83*670*0.4*0.0001,1)</f>
        <v>13124.4</v>
      </c>
      <c r="O83" s="47">
        <f>K83-N83</f>
        <v>55.3000000000011</v>
      </c>
      <c r="P83" s="57">
        <f>ROUND(I83-J83-O83,2)</f>
        <v>1284.97</v>
      </c>
      <c r="Q83" s="20"/>
    </row>
    <row r="84" s="2" customFormat="1" ht="15" customHeight="1" spans="1:17">
      <c r="A84" s="14"/>
      <c r="B84" s="22" t="s">
        <v>108</v>
      </c>
      <c r="C84" s="20"/>
      <c r="D84" s="21">
        <v>26897</v>
      </c>
      <c r="E84" s="21"/>
      <c r="F84" s="21"/>
      <c r="G84" s="21"/>
      <c r="H84" s="21">
        <v>0.7</v>
      </c>
      <c r="I84" s="43">
        <f>ROUNDUP(D84*700*0.4*H84*0.0001+F84*700*0.4*0.0001,1)</f>
        <v>527.2</v>
      </c>
      <c r="J84" s="44">
        <v>461.97</v>
      </c>
      <c r="K84" s="47">
        <v>513.3</v>
      </c>
      <c r="L84" s="45">
        <v>27346</v>
      </c>
      <c r="M84" s="45"/>
      <c r="N84" s="21">
        <f>ROUND(L84*670*0.4*H84*0.0001+M84*670*0.4*0.0001,1)</f>
        <v>513</v>
      </c>
      <c r="O84" s="47">
        <f>K84-N84</f>
        <v>0.299999999999955</v>
      </c>
      <c r="P84" s="57">
        <f>ROUND(I84-J84-O84,2)</f>
        <v>64.93</v>
      </c>
      <c r="Q84" s="20"/>
    </row>
    <row r="85" s="2" customFormat="1" ht="15" customHeight="1" spans="1:17">
      <c r="A85" s="14"/>
      <c r="B85" s="22" t="s">
        <v>109</v>
      </c>
      <c r="C85" s="20"/>
      <c r="D85" s="21">
        <v>488624</v>
      </c>
      <c r="E85" s="21"/>
      <c r="F85" s="21"/>
      <c r="G85" s="21"/>
      <c r="H85" s="21">
        <v>0.8</v>
      </c>
      <c r="I85" s="43">
        <f>ROUNDUP(D85*700*0.4*H85*0.0001+F85*700*0.4*0.0001,1)</f>
        <v>10945.2</v>
      </c>
      <c r="J85" s="44">
        <v>9800.28</v>
      </c>
      <c r="K85" s="21">
        <v>10889.2</v>
      </c>
      <c r="L85" s="45">
        <v>505052.5</v>
      </c>
      <c r="M85" s="45"/>
      <c r="N85" s="21">
        <f>ROUND(L85*670*0.4*H85*0.0001+M85*670*0.4*0.0001,1)</f>
        <v>10828.3</v>
      </c>
      <c r="O85" s="21">
        <f>K85-N85</f>
        <v>60.9000000000015</v>
      </c>
      <c r="P85" s="57">
        <f>ROUND(I85-J85-O85,2)</f>
        <v>1084.02</v>
      </c>
      <c r="Q85" s="20"/>
    </row>
    <row r="86" s="3" customFormat="1" spans="1:17">
      <c r="A86" s="14" t="s">
        <v>110</v>
      </c>
      <c r="B86" s="14" t="s">
        <v>111</v>
      </c>
      <c r="C86" s="23"/>
      <c r="D86" s="24">
        <f>SUM(D88:D91)</f>
        <v>1228466</v>
      </c>
      <c r="E86" s="24">
        <f>SUM(E88:E91)</f>
        <v>0</v>
      </c>
      <c r="F86" s="24">
        <f>SUM(F88:F91)</f>
        <v>30680</v>
      </c>
      <c r="G86" s="24">
        <f>SUM(G88:G91)</f>
        <v>0</v>
      </c>
      <c r="H86" s="24"/>
      <c r="I86" s="43">
        <f>SUM(I88:I91)</f>
        <v>16765.8</v>
      </c>
      <c r="J86" s="34">
        <f>SUM(J88:J91)</f>
        <v>14491.17</v>
      </c>
      <c r="K86" s="43">
        <f>SUM(K88:K91)</f>
        <v>16101.3</v>
      </c>
      <c r="L86" s="25">
        <f>SUM(L88:L91)</f>
        <v>1237480</v>
      </c>
      <c r="M86" s="25">
        <f>SUM(M88:M91)</f>
        <v>27309</v>
      </c>
      <c r="N86" s="43">
        <f>SUM(N88:N91)</f>
        <v>16066.9</v>
      </c>
      <c r="O86" s="43">
        <f>SUM(O88:O91)</f>
        <v>34.4000000000009</v>
      </c>
      <c r="P86" s="57">
        <f>SUM(P88:P91)</f>
        <v>2240.23</v>
      </c>
      <c r="Q86" s="23"/>
    </row>
    <row r="87" s="3" customFormat="1" ht="24" spans="1:17">
      <c r="A87" s="14"/>
      <c r="B87" s="14" t="s">
        <v>30</v>
      </c>
      <c r="C87" s="23"/>
      <c r="D87" s="24">
        <f>D88+D89</f>
        <v>383519</v>
      </c>
      <c r="E87" s="24">
        <f>E88+E89</f>
        <v>0</v>
      </c>
      <c r="F87" s="24">
        <f>F88+F89</f>
        <v>30680</v>
      </c>
      <c r="G87" s="24">
        <f>G88+G89</f>
        <v>0</v>
      </c>
      <c r="H87" s="24"/>
      <c r="I87" s="43">
        <f>I88+I89</f>
        <v>7302.3</v>
      </c>
      <c r="J87" s="34">
        <f>J88+J89</f>
        <v>6268.59</v>
      </c>
      <c r="K87" s="43">
        <f>K88+K89</f>
        <v>6965.1</v>
      </c>
      <c r="L87" s="25">
        <f>L88+L89</f>
        <v>386068</v>
      </c>
      <c r="M87" s="25">
        <f>M88+M89</f>
        <v>27309</v>
      </c>
      <c r="N87" s="43">
        <f>N88+N89</f>
        <v>6939.8</v>
      </c>
      <c r="O87" s="43">
        <f>O88+O89</f>
        <v>25.3000000000005</v>
      </c>
      <c r="P87" s="57">
        <f>P88+P89</f>
        <v>1008.41</v>
      </c>
      <c r="Q87" s="23"/>
    </row>
    <row r="88" s="2" customFormat="1" ht="15" customHeight="1" spans="1:17">
      <c r="A88" s="14"/>
      <c r="B88" s="12" t="s">
        <v>112</v>
      </c>
      <c r="C88" s="20"/>
      <c r="D88" s="21">
        <v>343267</v>
      </c>
      <c r="E88" s="21"/>
      <c r="F88" s="21">
        <v>30680</v>
      </c>
      <c r="G88" s="21"/>
      <c r="H88" s="21">
        <v>0.6</v>
      </c>
      <c r="I88" s="43">
        <f>ROUNDUP(D88*700*0.4*H88*0.0001+F88*700*0.4*0.0001,1)</f>
        <v>6626</v>
      </c>
      <c r="J88" s="44">
        <v>5679.27</v>
      </c>
      <c r="K88" s="21">
        <v>6310.3</v>
      </c>
      <c r="L88" s="45">
        <v>345557</v>
      </c>
      <c r="M88" s="45">
        <v>27309</v>
      </c>
      <c r="N88" s="21">
        <f>ROUND(L88*670*0.4*H88*0.0001+M88*670*0.4*0.0001,1)</f>
        <v>6288.4</v>
      </c>
      <c r="O88" s="21">
        <f>K88-N88</f>
        <v>21.9000000000005</v>
      </c>
      <c r="P88" s="57">
        <f>ROUND(I88-J88-O88,2)</f>
        <v>924.83</v>
      </c>
      <c r="Q88" s="20"/>
    </row>
    <row r="89" s="2" customFormat="1" ht="15" customHeight="1" spans="1:17">
      <c r="A89" s="14"/>
      <c r="B89" s="12" t="s">
        <v>113</v>
      </c>
      <c r="C89" s="20"/>
      <c r="D89" s="21">
        <v>40252</v>
      </c>
      <c r="E89" s="21"/>
      <c r="F89" s="21"/>
      <c r="G89" s="21"/>
      <c r="H89" s="21">
        <v>0.6</v>
      </c>
      <c r="I89" s="43">
        <f>ROUNDUP(D89*700*0.4*H89*0.0001+F89*700*0.4*0.0001,1)</f>
        <v>676.3</v>
      </c>
      <c r="J89" s="44">
        <v>589.32</v>
      </c>
      <c r="K89" s="21">
        <v>654.8</v>
      </c>
      <c r="L89" s="45">
        <v>40511</v>
      </c>
      <c r="M89" s="45"/>
      <c r="N89" s="21">
        <f>ROUND(L89*670*0.4*H89*0.0001+M89*670*0.4*0.0001,1)</f>
        <v>651.4</v>
      </c>
      <c r="O89" s="21">
        <f>K89-N89</f>
        <v>3.39999999999998</v>
      </c>
      <c r="P89" s="57">
        <f>ROUND(I89-J89-O89,2)</f>
        <v>83.58</v>
      </c>
      <c r="Q89" s="20"/>
    </row>
    <row r="90" s="2" customFormat="1" ht="15" customHeight="1" spans="1:17">
      <c r="A90" s="14"/>
      <c r="B90" s="22" t="s">
        <v>114</v>
      </c>
      <c r="C90" s="20" t="s">
        <v>45</v>
      </c>
      <c r="D90" s="21">
        <v>505500</v>
      </c>
      <c r="E90" s="21"/>
      <c r="F90" s="21"/>
      <c r="G90" s="21"/>
      <c r="H90" s="21">
        <v>0.8</v>
      </c>
      <c r="I90" s="43">
        <f>ROUNDUP(D90*700*0.2*H90*0.0001,1)</f>
        <v>5661.6</v>
      </c>
      <c r="J90" s="44">
        <v>4902.21</v>
      </c>
      <c r="K90" s="21">
        <v>5446.9</v>
      </c>
      <c r="L90" s="45">
        <v>506706</v>
      </c>
      <c r="M90" s="45"/>
      <c r="N90" s="21">
        <f>ROUND(L90*670*0.2*H90*0.0001,1)</f>
        <v>5431.9</v>
      </c>
      <c r="O90" s="21">
        <f>K90-N90</f>
        <v>15</v>
      </c>
      <c r="P90" s="57">
        <f>ROUND(I90-J90-O90,2)</f>
        <v>744.39</v>
      </c>
      <c r="Q90" s="20"/>
    </row>
    <row r="91" s="2" customFormat="1" ht="15" customHeight="1" spans="1:17">
      <c r="A91" s="14"/>
      <c r="B91" s="22" t="s">
        <v>115</v>
      </c>
      <c r="C91" s="20" t="s">
        <v>45</v>
      </c>
      <c r="D91" s="21">
        <v>339447</v>
      </c>
      <c r="E91" s="21"/>
      <c r="F91" s="21"/>
      <c r="G91" s="21"/>
      <c r="H91" s="21">
        <v>0.8</v>
      </c>
      <c r="I91" s="43">
        <f>ROUNDUP(D91*700*0.2*H91*0.0001,1)</f>
        <v>3801.9</v>
      </c>
      <c r="J91" s="44">
        <v>3320.37</v>
      </c>
      <c r="K91" s="21">
        <v>3689.3</v>
      </c>
      <c r="L91" s="45">
        <v>344706</v>
      </c>
      <c r="M91" s="45"/>
      <c r="N91" s="21">
        <f>ROUND(L91*670*0.2*H91*0.0001,1)</f>
        <v>3695.2</v>
      </c>
      <c r="O91" s="21">
        <f>K91-N91</f>
        <v>-5.89999999999964</v>
      </c>
      <c r="P91" s="57">
        <f>ROUND(I91-J91-O91,2)</f>
        <v>487.43</v>
      </c>
      <c r="Q91" s="20"/>
    </row>
    <row r="92" s="3" customFormat="1" spans="1:17">
      <c r="A92" s="14" t="s">
        <v>116</v>
      </c>
      <c r="B92" s="14" t="s">
        <v>117</v>
      </c>
      <c r="C92" s="23"/>
      <c r="D92" s="24">
        <f>SUM(D94:D101)</f>
        <v>3139623</v>
      </c>
      <c r="E92" s="24">
        <f>SUM(E94:E101)</f>
        <v>0</v>
      </c>
      <c r="F92" s="24">
        <f>SUM(F94:F101)</f>
        <v>30586</v>
      </c>
      <c r="G92" s="24">
        <f>SUM(G94:G101)</f>
        <v>25724</v>
      </c>
      <c r="H92" s="24"/>
      <c r="I92" s="43">
        <f>SUM(I94:I101)</f>
        <v>41996</v>
      </c>
      <c r="J92" s="34">
        <f>SUM(J94:J101)</f>
        <v>36791.37</v>
      </c>
      <c r="K92" s="43">
        <f>SUM(K94:K101)</f>
        <v>40879.3</v>
      </c>
      <c r="L92" s="25">
        <f>SUM(L94:L101)</f>
        <v>3197366.5</v>
      </c>
      <c r="M92" s="25">
        <f>SUM(M94:M101)</f>
        <v>25955</v>
      </c>
      <c r="N92" s="43">
        <f>SUM(N94:N101)</f>
        <v>40776.7</v>
      </c>
      <c r="O92" s="43">
        <f>SUM(O94:O101)</f>
        <v>102.6</v>
      </c>
      <c r="P92" s="57">
        <f>SUM(P94:P101)</f>
        <v>5102.03</v>
      </c>
      <c r="Q92" s="23"/>
    </row>
    <row r="93" s="3" customFormat="1" ht="24" spans="1:17">
      <c r="A93" s="14"/>
      <c r="B93" s="14" t="s">
        <v>30</v>
      </c>
      <c r="C93" s="23"/>
      <c r="D93" s="24">
        <f>D94+D95+D96</f>
        <v>872098</v>
      </c>
      <c r="E93" s="24">
        <f>E94+E95</f>
        <v>0</v>
      </c>
      <c r="F93" s="24">
        <f>F94+F95+F96</f>
        <v>30586</v>
      </c>
      <c r="G93" s="24">
        <f>G94+G95+G96</f>
        <v>25724</v>
      </c>
      <c r="H93" s="24"/>
      <c r="I93" s="43">
        <f>I94+I95+I96</f>
        <v>13065.8</v>
      </c>
      <c r="J93" s="34">
        <f>J94+J95+J96</f>
        <v>11277.81</v>
      </c>
      <c r="K93" s="43">
        <f>K94+K95+K96</f>
        <v>12530.9</v>
      </c>
      <c r="L93" s="25">
        <f>L94+L95+L96</f>
        <v>880618</v>
      </c>
      <c r="M93" s="25">
        <f>M94+M95+M96</f>
        <v>25955</v>
      </c>
      <c r="N93" s="43">
        <f>N94+N95+N96</f>
        <v>12495.8</v>
      </c>
      <c r="O93" s="43">
        <f>O94+O95+O96</f>
        <v>35.0999999999999</v>
      </c>
      <c r="P93" s="57">
        <f>P94+P95+P96</f>
        <v>1752.89</v>
      </c>
      <c r="Q93" s="23"/>
    </row>
    <row r="94" s="2" customFormat="1" ht="34" customHeight="1" spans="1:17">
      <c r="A94" s="14"/>
      <c r="B94" s="12" t="s">
        <v>118</v>
      </c>
      <c r="C94" s="20"/>
      <c r="D94" s="21">
        <v>273813</v>
      </c>
      <c r="E94" s="21"/>
      <c r="F94" s="21"/>
      <c r="G94" s="21">
        <v>10067</v>
      </c>
      <c r="H94" s="21">
        <v>0.5</v>
      </c>
      <c r="I94" s="43">
        <f>ROUNDUP(D94*700*0.4*H94*0.0001+F94*700*0.4*0.0001,1)</f>
        <v>3833.4</v>
      </c>
      <c r="J94" s="44">
        <v>3347.64</v>
      </c>
      <c r="K94" s="21">
        <v>3719.6</v>
      </c>
      <c r="L94" s="45">
        <v>276784</v>
      </c>
      <c r="M94" s="45"/>
      <c r="N94" s="21">
        <f>ROUND(L94*670*0.4*H94*0.0001+M94*670*0.4*0.0001,1)</f>
        <v>3708.9</v>
      </c>
      <c r="O94" s="21">
        <f>K94-N94</f>
        <v>10.6999999999998</v>
      </c>
      <c r="P94" s="57">
        <f>ROUND(I94-J94-O94,2)</f>
        <v>475.06</v>
      </c>
      <c r="Q94" s="20"/>
    </row>
    <row r="95" s="2" customFormat="1" ht="26" customHeight="1" spans="1:17">
      <c r="A95" s="14"/>
      <c r="B95" s="12" t="s">
        <v>119</v>
      </c>
      <c r="C95" s="20"/>
      <c r="D95" s="21">
        <v>598285</v>
      </c>
      <c r="E95" s="21"/>
      <c r="F95" s="21">
        <v>30586</v>
      </c>
      <c r="G95" s="21">
        <v>15657</v>
      </c>
      <c r="H95" s="21">
        <v>0.5</v>
      </c>
      <c r="I95" s="43">
        <f>ROUNDUP(D95*700*0.4*H95*0.0001+F95*700*0.4*0.0001,1)</f>
        <v>9232.4</v>
      </c>
      <c r="J95" s="44">
        <v>6403.23</v>
      </c>
      <c r="K95" s="47">
        <v>7114.7</v>
      </c>
      <c r="L95" s="45">
        <v>515222</v>
      </c>
      <c r="M95" s="45">
        <v>7163</v>
      </c>
      <c r="N95" s="21">
        <f>ROUND(L95*670*0.4*H95*0.0001+M95*670*0.4*0.0001,1)</f>
        <v>7095.9</v>
      </c>
      <c r="O95" s="47">
        <f>K95-N95</f>
        <v>18.8000000000002</v>
      </c>
      <c r="P95" s="57">
        <f>ROUND(I95-J95-O95,2)</f>
        <v>2810.37</v>
      </c>
      <c r="Q95" s="61" t="s">
        <v>120</v>
      </c>
    </row>
    <row r="96" s="2" customFormat="1" ht="15" customHeight="1" spans="1:17">
      <c r="A96" s="14"/>
      <c r="B96" s="12" t="s">
        <v>62</v>
      </c>
      <c r="C96" s="20"/>
      <c r="D96" s="21"/>
      <c r="E96" s="21"/>
      <c r="F96" s="21"/>
      <c r="G96" s="21"/>
      <c r="H96" s="21">
        <v>0.5</v>
      </c>
      <c r="I96" s="43">
        <f>ROUNDUP(D96*700*0.4*H96*0.0001+F96*700*0.4*0.0001,1)</f>
        <v>0</v>
      </c>
      <c r="J96" s="44">
        <v>1526.94</v>
      </c>
      <c r="K96" s="47">
        <v>1696.6</v>
      </c>
      <c r="L96" s="45">
        <v>88612</v>
      </c>
      <c r="M96" s="45">
        <v>18792</v>
      </c>
      <c r="N96" s="21">
        <f>ROUND(L96*670*0.4*H96*0.0001+M96*670*0.4*0.0001,1)</f>
        <v>1691</v>
      </c>
      <c r="O96" s="47">
        <f>K96-N96</f>
        <v>5.59999999999991</v>
      </c>
      <c r="P96" s="57">
        <f>ROUND(I96-J96-O96,2)</f>
        <v>-1532.54</v>
      </c>
      <c r="Q96" s="13"/>
    </row>
    <row r="97" s="2" customFormat="1" ht="30" customHeight="1" spans="1:17">
      <c r="A97" s="14"/>
      <c r="B97" s="22" t="s">
        <v>121</v>
      </c>
      <c r="C97" s="20" t="s">
        <v>45</v>
      </c>
      <c r="D97" s="21">
        <v>479134</v>
      </c>
      <c r="E97" s="21"/>
      <c r="F97" s="21"/>
      <c r="G97" s="21"/>
      <c r="H97" s="21">
        <v>0.7</v>
      </c>
      <c r="I97" s="43">
        <f>ROUNDUP(D97*700*0.2*H97*0.0001,1)</f>
        <v>4695.6</v>
      </c>
      <c r="J97" s="44">
        <v>4132.98</v>
      </c>
      <c r="K97" s="21">
        <v>4592.2</v>
      </c>
      <c r="L97" s="45">
        <v>488794</v>
      </c>
      <c r="M97" s="45"/>
      <c r="N97" s="21">
        <f>ROUND(L97*670*0.2*H97*0.0001,1)</f>
        <v>4584.9</v>
      </c>
      <c r="O97" s="21">
        <f>K97-N97</f>
        <v>7.30000000000018</v>
      </c>
      <c r="P97" s="57">
        <f>ROUND(I97-J97-O97,2)</f>
        <v>555.32</v>
      </c>
      <c r="Q97" s="20"/>
    </row>
    <row r="98" s="2" customFormat="1" spans="1:17">
      <c r="A98" s="14"/>
      <c r="B98" s="22" t="s">
        <v>122</v>
      </c>
      <c r="C98" s="20" t="s">
        <v>45</v>
      </c>
      <c r="D98" s="21">
        <v>430522</v>
      </c>
      <c r="E98" s="21"/>
      <c r="F98" s="21"/>
      <c r="G98" s="21"/>
      <c r="H98" s="21">
        <v>0.7</v>
      </c>
      <c r="I98" s="43">
        <f>ROUNDUP(D98*700*0.2*H98*0.0001,1)</f>
        <v>4219.2</v>
      </c>
      <c r="J98" s="44">
        <v>3737.97</v>
      </c>
      <c r="K98" s="47">
        <v>4153.3</v>
      </c>
      <c r="L98" s="45">
        <v>441658</v>
      </c>
      <c r="M98" s="45">
        <v>0</v>
      </c>
      <c r="N98" s="21">
        <f>ROUND(L98*670*0.2*H98*0.0001,1)</f>
        <v>4142.8</v>
      </c>
      <c r="O98" s="47">
        <f>K98-N98</f>
        <v>10.5</v>
      </c>
      <c r="P98" s="57">
        <f>ROUND(I98-J98-O98,2)</f>
        <v>470.73</v>
      </c>
      <c r="Q98" s="22"/>
    </row>
    <row r="99" s="2" customFormat="1" ht="15" customHeight="1" spans="1:17">
      <c r="A99" s="14"/>
      <c r="B99" s="22" t="s">
        <v>123</v>
      </c>
      <c r="C99" s="20" t="s">
        <v>45</v>
      </c>
      <c r="D99" s="21">
        <v>67486</v>
      </c>
      <c r="E99" s="21"/>
      <c r="F99" s="21"/>
      <c r="G99" s="21"/>
      <c r="H99" s="21">
        <v>0.7</v>
      </c>
      <c r="I99" s="43">
        <f>ROUNDUP(D99*700*0.2*H99*0.0001,1)</f>
        <v>661.4</v>
      </c>
      <c r="J99" s="44">
        <v>593.64</v>
      </c>
      <c r="K99" s="47">
        <v>659.6</v>
      </c>
      <c r="L99" s="45">
        <v>70153</v>
      </c>
      <c r="M99" s="45">
        <v>0</v>
      </c>
      <c r="N99" s="21">
        <f>ROUND(L99*670*0.2*H99*0.0001,1)</f>
        <v>658</v>
      </c>
      <c r="O99" s="47">
        <f>K99-N99</f>
        <v>1.60000000000002</v>
      </c>
      <c r="P99" s="57">
        <f>ROUND(I99-J99-O99,2)</f>
        <v>66.16</v>
      </c>
      <c r="Q99" s="20"/>
    </row>
    <row r="100" s="2" customFormat="1" ht="15" customHeight="1" spans="1:17">
      <c r="A100" s="14"/>
      <c r="B100" s="22" t="s">
        <v>124</v>
      </c>
      <c r="C100" s="20"/>
      <c r="D100" s="21">
        <v>583522</v>
      </c>
      <c r="E100" s="21"/>
      <c r="F100" s="21"/>
      <c r="G100" s="21"/>
      <c r="H100" s="21">
        <v>0.7</v>
      </c>
      <c r="I100" s="43">
        <f>ROUNDUP(D100*700*0.4*H100*0.0001+F100*700*0.4*0.0001,1)</f>
        <v>11437.1</v>
      </c>
      <c r="J100" s="44">
        <v>10086.3</v>
      </c>
      <c r="K100" s="21">
        <v>11207</v>
      </c>
      <c r="L100" s="45">
        <v>595294</v>
      </c>
      <c r="M100" s="45"/>
      <c r="N100" s="21">
        <f>ROUND(L100*670*0.4*H100*0.0001+M100*670*0.4*0.0001,1)</f>
        <v>11167.7</v>
      </c>
      <c r="O100" s="21">
        <f>K100-N100</f>
        <v>39.2999999999993</v>
      </c>
      <c r="P100" s="57">
        <f>ROUND(I100-J100-O100,2)</f>
        <v>1311.5</v>
      </c>
      <c r="Q100" s="20"/>
    </row>
    <row r="101" s="2" customFormat="1" ht="15" customHeight="1" spans="1:17">
      <c r="A101" s="14"/>
      <c r="B101" s="22" t="s">
        <v>125</v>
      </c>
      <c r="C101" s="20" t="s">
        <v>45</v>
      </c>
      <c r="D101" s="21">
        <v>706861</v>
      </c>
      <c r="E101" s="21"/>
      <c r="F101" s="21"/>
      <c r="G101" s="21"/>
      <c r="H101" s="21">
        <v>0.8</v>
      </c>
      <c r="I101" s="43">
        <f>ROUNDUP(D101*700*0.2*H101*0.0001,1)</f>
        <v>7916.9</v>
      </c>
      <c r="J101" s="44">
        <v>6962.67</v>
      </c>
      <c r="K101" s="21">
        <v>7736.3</v>
      </c>
      <c r="L101" s="45">
        <v>720849.5</v>
      </c>
      <c r="M101" s="45"/>
      <c r="N101" s="21">
        <f>ROUND(L101*670*0.2*H101*0.0001,1)</f>
        <v>7727.5</v>
      </c>
      <c r="O101" s="21">
        <f>K101-N101</f>
        <v>8.80000000000018</v>
      </c>
      <c r="P101" s="57">
        <f>ROUND(I101-J101-O101,2)</f>
        <v>945.43</v>
      </c>
      <c r="Q101" s="20"/>
    </row>
    <row r="102" s="3" customFormat="1" spans="1:17">
      <c r="A102" s="62" t="s">
        <v>126</v>
      </c>
      <c r="B102" s="14" t="s">
        <v>127</v>
      </c>
      <c r="C102" s="23"/>
      <c r="D102" s="24">
        <f>SUM(D104:D116)</f>
        <v>4558719</v>
      </c>
      <c r="E102" s="24">
        <f>SUM(E104:E116)</f>
        <v>0</v>
      </c>
      <c r="F102" s="24">
        <f>SUM(F104:F116)</f>
        <v>13778</v>
      </c>
      <c r="G102" s="24">
        <f>SUM(G104:G116)</f>
        <v>34318</v>
      </c>
      <c r="H102" s="24"/>
      <c r="I102" s="24">
        <f>SUM(I104:I116)</f>
        <v>61120.5</v>
      </c>
      <c r="J102" s="34">
        <f>SUM(J104:J116)</f>
        <v>53684.28</v>
      </c>
      <c r="K102" s="24">
        <f>SUM(K104:K116)</f>
        <v>59649.2</v>
      </c>
      <c r="L102" s="24">
        <f>SUM(L104:L116)</f>
        <v>4643181</v>
      </c>
      <c r="M102" s="24">
        <f>SUM(M104:M116)</f>
        <v>13948</v>
      </c>
      <c r="N102" s="24">
        <f>SUM(N104:N116)</f>
        <v>59560.5</v>
      </c>
      <c r="O102" s="24">
        <f>SUM(O104:O116)</f>
        <v>88.6999999999991</v>
      </c>
      <c r="P102" s="57">
        <f>SUM(P104:P116)</f>
        <v>7347.52</v>
      </c>
      <c r="Q102" s="23"/>
    </row>
    <row r="103" s="3" customFormat="1" ht="24" spans="1:17">
      <c r="A103" s="63"/>
      <c r="B103" s="14" t="s">
        <v>30</v>
      </c>
      <c r="C103" s="23"/>
      <c r="D103" s="24">
        <f>D104+D105</f>
        <v>803415</v>
      </c>
      <c r="E103" s="24">
        <f>E104+E105</f>
        <v>0</v>
      </c>
      <c r="F103" s="24">
        <f>F104+F105</f>
        <v>13778</v>
      </c>
      <c r="G103" s="24">
        <f>G104+G105</f>
        <v>34318</v>
      </c>
      <c r="H103" s="24"/>
      <c r="I103" s="43">
        <f>I104+I105</f>
        <v>10596.9</v>
      </c>
      <c r="J103" s="34">
        <f>J104+J105</f>
        <v>9280.53</v>
      </c>
      <c r="K103" s="43">
        <f>K104+K105</f>
        <v>10311.7</v>
      </c>
      <c r="L103" s="25">
        <f>L104+L105</f>
        <v>815984.5</v>
      </c>
      <c r="M103" s="25">
        <f>M104+M105</f>
        <v>13948</v>
      </c>
      <c r="N103" s="43">
        <f>N104+N105</f>
        <v>10297.9</v>
      </c>
      <c r="O103" s="43">
        <f>O104+O105</f>
        <v>13.7999999999997</v>
      </c>
      <c r="P103" s="57">
        <f>P104+P105</f>
        <v>1302.57</v>
      </c>
      <c r="Q103" s="23"/>
    </row>
    <row r="104" s="2" customFormat="1" ht="15" customHeight="1" spans="1:17">
      <c r="A104" s="63"/>
      <c r="B104" s="12" t="s">
        <v>128</v>
      </c>
      <c r="C104" s="20"/>
      <c r="D104" s="21">
        <v>433151</v>
      </c>
      <c r="E104" s="21"/>
      <c r="F104" s="21">
        <v>13778</v>
      </c>
      <c r="G104" s="21">
        <v>25142</v>
      </c>
      <c r="H104" s="21">
        <v>0.5</v>
      </c>
      <c r="I104" s="43">
        <f>ROUNDUP(D104*700*0.4*H104*0.0001+F104*700*0.4*0.0001,1)</f>
        <v>6449.9</v>
      </c>
      <c r="J104" s="44">
        <v>5640.57</v>
      </c>
      <c r="K104" s="21">
        <v>6267.3</v>
      </c>
      <c r="L104" s="45">
        <v>439087.5</v>
      </c>
      <c r="M104" s="45">
        <v>13948</v>
      </c>
      <c r="N104" s="21">
        <f>ROUND(L104*670*0.4*H104*0.0001+M104*670*0.4*0.0001,1)</f>
        <v>6257.6</v>
      </c>
      <c r="O104" s="21">
        <f>K104-N104</f>
        <v>9.69999999999982</v>
      </c>
      <c r="P104" s="57">
        <f>ROUND(I104-J104-O104,2)</f>
        <v>799.63</v>
      </c>
      <c r="Q104" s="20"/>
    </row>
    <row r="105" s="2" customFormat="1" ht="15" customHeight="1" spans="1:17">
      <c r="A105" s="63"/>
      <c r="B105" s="12" t="s">
        <v>129</v>
      </c>
      <c r="C105" s="20"/>
      <c r="D105" s="21">
        <v>370264</v>
      </c>
      <c r="E105" s="21"/>
      <c r="F105" s="21"/>
      <c r="G105" s="21">
        <v>9176</v>
      </c>
      <c r="H105" s="21">
        <v>0.4</v>
      </c>
      <c r="I105" s="43">
        <f>ROUNDUP(D105*700*0.4*H105*0.0001+F105*700*0.4*0.0001,1)</f>
        <v>4147</v>
      </c>
      <c r="J105" s="44">
        <v>3639.96</v>
      </c>
      <c r="K105" s="21">
        <v>4044.4</v>
      </c>
      <c r="L105" s="45">
        <v>376897</v>
      </c>
      <c r="M105" s="45"/>
      <c r="N105" s="21">
        <f>ROUND(L105*670*0.4*H105*0.0001+M105*670*0.4*0.0001,1)</f>
        <v>4040.3</v>
      </c>
      <c r="O105" s="21">
        <f>K105-N105</f>
        <v>4.09999999999991</v>
      </c>
      <c r="P105" s="57">
        <f>ROUND(I105-J105-O105,2)</f>
        <v>502.94</v>
      </c>
      <c r="Q105" s="20"/>
    </row>
    <row r="106" s="2" customFormat="1" ht="15" customHeight="1" spans="1:17">
      <c r="A106" s="63"/>
      <c r="B106" s="22" t="s">
        <v>130</v>
      </c>
      <c r="C106" s="20"/>
      <c r="D106" s="21">
        <v>434584</v>
      </c>
      <c r="E106" s="21"/>
      <c r="F106" s="21"/>
      <c r="G106" s="21"/>
      <c r="H106" s="21">
        <v>0.7</v>
      </c>
      <c r="I106" s="43">
        <f>ROUNDUP(D106*700*0.4*H106*0.0001+F106*700*0.4*0.0001,1)</f>
        <v>8517.9</v>
      </c>
      <c r="J106" s="44">
        <v>7485.12</v>
      </c>
      <c r="K106" s="21">
        <v>8316.8</v>
      </c>
      <c r="L106" s="45">
        <v>442329</v>
      </c>
      <c r="M106" s="45"/>
      <c r="N106" s="21">
        <f>ROUND(L106*670*0.4*H106*0.0001+M106*670*0.4*0.0001,1)</f>
        <v>8298.1</v>
      </c>
      <c r="O106" s="21">
        <f>K106-N106</f>
        <v>18.6999999999989</v>
      </c>
      <c r="P106" s="57">
        <f>ROUND(I106-J106-O106,2)</f>
        <v>1014.08</v>
      </c>
      <c r="Q106" s="20"/>
    </row>
    <row r="107" s="2" customFormat="1" ht="15" customHeight="1" spans="1:17">
      <c r="A107" s="63"/>
      <c r="B107" s="22" t="s">
        <v>131</v>
      </c>
      <c r="C107" s="20"/>
      <c r="D107" s="21">
        <v>578656</v>
      </c>
      <c r="E107" s="21"/>
      <c r="F107" s="21"/>
      <c r="G107" s="21"/>
      <c r="H107" s="21">
        <v>0.7</v>
      </c>
      <c r="I107" s="43">
        <f>ROUNDUP(D107*700*0.4*H107*0.0001+F107*700*0.4*0.0001,1)</f>
        <v>11341.7</v>
      </c>
      <c r="J107" s="44">
        <v>9972.63</v>
      </c>
      <c r="K107" s="21">
        <v>11080.7</v>
      </c>
      <c r="L107" s="45">
        <v>589815</v>
      </c>
      <c r="M107" s="45"/>
      <c r="N107" s="21">
        <f>ROUND(L107*670*0.4*H107*0.0001+M107*670*0.4*0.0001,1)</f>
        <v>11064.9</v>
      </c>
      <c r="O107" s="21">
        <f>K107-N107</f>
        <v>15.8000000000011</v>
      </c>
      <c r="P107" s="57">
        <f>ROUND(I107-J107-O107,2)</f>
        <v>1353.27</v>
      </c>
      <c r="Q107" s="20"/>
    </row>
    <row r="108" s="2" customFormat="1" ht="34" customHeight="1" spans="1:17">
      <c r="A108" s="63"/>
      <c r="B108" s="22" t="s">
        <v>132</v>
      </c>
      <c r="C108" s="20" t="s">
        <v>45</v>
      </c>
      <c r="D108" s="21">
        <v>633721</v>
      </c>
      <c r="E108" s="21"/>
      <c r="F108" s="21"/>
      <c r="G108" s="21"/>
      <c r="H108" s="21">
        <v>0.8</v>
      </c>
      <c r="I108" s="43">
        <f>ROUNDUP(D108*700*0.2*H108*0.0001,1)</f>
        <v>7097.7</v>
      </c>
      <c r="J108" s="44">
        <v>6223.68</v>
      </c>
      <c r="K108" s="21">
        <v>6915.2</v>
      </c>
      <c r="L108" s="45">
        <v>643955.5</v>
      </c>
      <c r="M108" s="45"/>
      <c r="N108" s="21">
        <f>ROUND(L108*670*0.2*H108*0.0001,1)</f>
        <v>6903.2</v>
      </c>
      <c r="O108" s="21">
        <f>K108-N108</f>
        <v>12</v>
      </c>
      <c r="P108" s="57">
        <f>ROUND(I108-J108-O108,2)</f>
        <v>862.02</v>
      </c>
      <c r="Q108" s="20"/>
    </row>
    <row r="109" s="2" customFormat="1" ht="15" customHeight="1" spans="1:17">
      <c r="A109" s="63"/>
      <c r="B109" s="22" t="s">
        <v>133</v>
      </c>
      <c r="C109" s="20" t="s">
        <v>45</v>
      </c>
      <c r="D109" s="21">
        <v>204124</v>
      </c>
      <c r="E109" s="21"/>
      <c r="F109" s="21"/>
      <c r="G109" s="21"/>
      <c r="H109" s="21">
        <v>0.8</v>
      </c>
      <c r="I109" s="43">
        <f>ROUNDUP(D109*700*0.2*H109*0.0001,1)</f>
        <v>2286.2</v>
      </c>
      <c r="J109" s="44">
        <v>1998.54</v>
      </c>
      <c r="K109" s="47">
        <v>2220.6</v>
      </c>
      <c r="L109" s="45">
        <v>208354</v>
      </c>
      <c r="M109" s="45"/>
      <c r="N109" s="21">
        <f>ROUND(L109*670*0.2*H109*0.0001,1)</f>
        <v>2233.6</v>
      </c>
      <c r="O109" s="47">
        <f>K109-N109</f>
        <v>-13</v>
      </c>
      <c r="P109" s="57">
        <f>ROUND(I109-J109-O109,2)</f>
        <v>300.66</v>
      </c>
      <c r="Q109" s="20"/>
    </row>
    <row r="110" s="2" customFormat="1" ht="15" customHeight="1" spans="1:17">
      <c r="A110" s="63"/>
      <c r="B110" s="22" t="s">
        <v>134</v>
      </c>
      <c r="C110" s="20" t="s">
        <v>45</v>
      </c>
      <c r="D110" s="21">
        <v>9286</v>
      </c>
      <c r="E110" s="21"/>
      <c r="F110" s="21"/>
      <c r="G110" s="21"/>
      <c r="H110" s="21">
        <v>0.8</v>
      </c>
      <c r="I110" s="43">
        <f>ROUNDUP(D110*700*0.2*H110*0.0001,1)</f>
        <v>104.1</v>
      </c>
      <c r="J110" s="44">
        <v>91.26</v>
      </c>
      <c r="K110" s="47">
        <v>101.4</v>
      </c>
      <c r="L110" s="45">
        <v>9478</v>
      </c>
      <c r="M110" s="45"/>
      <c r="N110" s="21">
        <f>ROUND(L110*670*0.2*H110*0.0001,1)</f>
        <v>101.6</v>
      </c>
      <c r="O110" s="47">
        <f>K110-N110</f>
        <v>-0.199999999999989</v>
      </c>
      <c r="P110" s="57">
        <f>ROUND(I110-J110-O110,2)</f>
        <v>13.04</v>
      </c>
      <c r="Q110" s="20"/>
    </row>
    <row r="111" s="2" customFormat="1" ht="15" customHeight="1" spans="1:17">
      <c r="A111" s="63"/>
      <c r="B111" s="22" t="s">
        <v>135</v>
      </c>
      <c r="C111" s="20" t="s">
        <v>45</v>
      </c>
      <c r="D111" s="21">
        <v>419701</v>
      </c>
      <c r="E111" s="21"/>
      <c r="F111" s="21"/>
      <c r="G111" s="21"/>
      <c r="H111" s="21">
        <v>0.8</v>
      </c>
      <c r="I111" s="43">
        <f>ROUNDUP(D111*700*0.2*H111*0.0001,1)</f>
        <v>4700.7</v>
      </c>
      <c r="J111" s="44">
        <v>4153.41</v>
      </c>
      <c r="K111" s="21">
        <v>4614.9</v>
      </c>
      <c r="L111" s="45">
        <v>429791</v>
      </c>
      <c r="M111" s="45"/>
      <c r="N111" s="21">
        <f>ROUND(L111*670*0.2*H111*0.0001,1)</f>
        <v>4607.4</v>
      </c>
      <c r="O111" s="21">
        <f>K111-N111</f>
        <v>7.5</v>
      </c>
      <c r="P111" s="57">
        <f>ROUND(I111-J111-O111,2)</f>
        <v>539.79</v>
      </c>
      <c r="Q111" s="20"/>
    </row>
    <row r="112" s="2" customFormat="1" ht="15" customHeight="1" spans="1:17">
      <c r="A112" s="63"/>
      <c r="B112" s="22" t="s">
        <v>136</v>
      </c>
      <c r="C112" s="20" t="s">
        <v>45</v>
      </c>
      <c r="D112" s="21">
        <v>293189</v>
      </c>
      <c r="E112" s="21"/>
      <c r="F112" s="21"/>
      <c r="G112" s="21"/>
      <c r="H112" s="21">
        <v>0.7</v>
      </c>
      <c r="I112" s="43">
        <f>ROUNDUP(D112*700*0.2*H112*0.0001,1)</f>
        <v>2873.3</v>
      </c>
      <c r="J112" s="44">
        <v>2525.13</v>
      </c>
      <c r="K112" s="21">
        <v>2805.7</v>
      </c>
      <c r="L112" s="45">
        <v>298347</v>
      </c>
      <c r="M112" s="45"/>
      <c r="N112" s="21">
        <f>ROUND(L112*670*0.2*H112*0.0001,1)</f>
        <v>2798.5</v>
      </c>
      <c r="O112" s="21">
        <f>K112-N112</f>
        <v>7.19999999999982</v>
      </c>
      <c r="P112" s="57">
        <f>ROUND(I112-J112-O112,2)</f>
        <v>340.97</v>
      </c>
      <c r="Q112" s="20"/>
    </row>
    <row r="113" s="2" customFormat="1" ht="15" customHeight="1" spans="1:17">
      <c r="A113" s="63"/>
      <c r="B113" s="22" t="s">
        <v>137</v>
      </c>
      <c r="C113" s="20" t="s">
        <v>45</v>
      </c>
      <c r="D113" s="21">
        <v>315850</v>
      </c>
      <c r="E113" s="21"/>
      <c r="F113" s="21"/>
      <c r="G113" s="21"/>
      <c r="H113" s="21">
        <v>0.8</v>
      </c>
      <c r="I113" s="43">
        <f>ROUNDUP(D113*700*0.2*H113*0.0001,1)</f>
        <v>3537.6</v>
      </c>
      <c r="J113" s="44">
        <v>3087.54</v>
      </c>
      <c r="K113" s="21">
        <v>3430.6</v>
      </c>
      <c r="L113" s="45">
        <v>318839</v>
      </c>
      <c r="M113" s="45"/>
      <c r="N113" s="21">
        <f>ROUND(L113*670*0.2*H113*0.0001,1)</f>
        <v>3418</v>
      </c>
      <c r="O113" s="21">
        <f>K113-N113</f>
        <v>12.5999999999999</v>
      </c>
      <c r="P113" s="57">
        <f>ROUND(I113-J113-O113,2)</f>
        <v>437.46</v>
      </c>
      <c r="Q113" s="20"/>
    </row>
    <row r="114" s="2" customFormat="1" ht="35" customHeight="1" spans="1:17">
      <c r="A114" s="63"/>
      <c r="B114" s="22" t="s">
        <v>138</v>
      </c>
      <c r="C114" s="20"/>
      <c r="D114" s="21">
        <v>125045</v>
      </c>
      <c r="E114" s="21"/>
      <c r="F114" s="21"/>
      <c r="G114" s="21"/>
      <c r="H114" s="21">
        <v>0.8</v>
      </c>
      <c r="I114" s="43">
        <f>ROUNDUP(D114*700*0.4*H114*0.0001+F114*700*0.4*0.0001,1)</f>
        <v>2801.1</v>
      </c>
      <c r="J114" s="44">
        <v>2441.34</v>
      </c>
      <c r="K114" s="21">
        <v>2712.6</v>
      </c>
      <c r="L114" s="45">
        <v>126355</v>
      </c>
      <c r="M114" s="45"/>
      <c r="N114" s="21">
        <f>ROUND(L114*670*0.4*H114*0.0001+M114*670*0.4*0.0001,1)</f>
        <v>2709.1</v>
      </c>
      <c r="O114" s="21">
        <f>K114-N114</f>
        <v>3.5</v>
      </c>
      <c r="P114" s="57">
        <f>ROUND(I114-J114-O114,2)</f>
        <v>356.26</v>
      </c>
      <c r="Q114" s="20"/>
    </row>
    <row r="115" s="2" customFormat="1" ht="16" customHeight="1" spans="1:17">
      <c r="A115" s="63"/>
      <c r="B115" s="22" t="s">
        <v>139</v>
      </c>
      <c r="C115" s="20" t="s">
        <v>45</v>
      </c>
      <c r="D115" s="21">
        <v>702640</v>
      </c>
      <c r="E115" s="21"/>
      <c r="F115" s="21"/>
      <c r="G115" s="21"/>
      <c r="H115" s="21">
        <v>0.7</v>
      </c>
      <c r="I115" s="43">
        <f>ROUNDUP(D115*700*0.2*H115*0.0001,1)</f>
        <v>6885.9</v>
      </c>
      <c r="J115" s="44">
        <v>6096.15</v>
      </c>
      <c r="K115" s="47">
        <v>6773.5</v>
      </c>
      <c r="L115" s="45">
        <v>721810</v>
      </c>
      <c r="M115" s="45"/>
      <c r="N115" s="21">
        <f>ROUND(L115*670*0.2*H115*0.0001,1)</f>
        <v>6770.6</v>
      </c>
      <c r="O115" s="47">
        <f>K115-N115</f>
        <v>2.89999999999964</v>
      </c>
      <c r="P115" s="57">
        <f>ROUND(I115-J115-O115,2)</f>
        <v>786.85</v>
      </c>
      <c r="Q115" s="20"/>
    </row>
    <row r="116" s="3" customFormat="1" spans="1:17">
      <c r="A116" s="15"/>
      <c r="B116" s="22" t="s">
        <v>140</v>
      </c>
      <c r="C116" s="20" t="s">
        <v>45</v>
      </c>
      <c r="D116" s="21">
        <v>38508</v>
      </c>
      <c r="E116" s="24"/>
      <c r="F116" s="24"/>
      <c r="G116" s="24"/>
      <c r="H116" s="21">
        <v>0.7</v>
      </c>
      <c r="I116" s="43">
        <f>ROUNDUP(D116*700*0.2*H116*0.0001,1)</f>
        <v>377.4</v>
      </c>
      <c r="J116" s="44">
        <v>328.95</v>
      </c>
      <c r="K116" s="47">
        <v>365.5</v>
      </c>
      <c r="L116" s="45">
        <v>38123</v>
      </c>
      <c r="M116" s="45"/>
      <c r="N116" s="21">
        <f>ROUND(L116*670*0.2*H116*0.0001,1)</f>
        <v>357.6</v>
      </c>
      <c r="O116" s="47">
        <f>K116-N116</f>
        <v>7.89999999999998</v>
      </c>
      <c r="P116" s="57">
        <f>ROUND(I116-J116-O116,2)</f>
        <v>40.55</v>
      </c>
      <c r="Q116" s="23"/>
    </row>
    <row r="117" s="3" customFormat="1" spans="1:17">
      <c r="A117" s="14" t="s">
        <v>141</v>
      </c>
      <c r="B117" s="14" t="s">
        <v>142</v>
      </c>
      <c r="C117" s="23"/>
      <c r="D117" s="24">
        <f>SUM(D119:D129)</f>
        <v>3718867</v>
      </c>
      <c r="E117" s="24">
        <f>SUM(E119:E129)</f>
        <v>0</v>
      </c>
      <c r="F117" s="24">
        <f>SUM(F119:F129)</f>
        <v>23136</v>
      </c>
      <c r="G117" s="24">
        <f>SUM(G119:G129)</f>
        <v>18380</v>
      </c>
      <c r="H117" s="24"/>
      <c r="I117" s="43">
        <f>SUM(I119:I129)</f>
        <v>58908.4</v>
      </c>
      <c r="J117" s="34">
        <f>SUM(J119:J129)</f>
        <v>51533.91</v>
      </c>
      <c r="K117" s="43">
        <f>SUM(K119:K129)</f>
        <v>57259.9</v>
      </c>
      <c r="L117" s="25">
        <f>SUM(L119:L129)</f>
        <v>3759949</v>
      </c>
      <c r="M117" s="25">
        <f>SUM(M119:M129)</f>
        <v>22241</v>
      </c>
      <c r="N117" s="43">
        <f>SUM(N119:N129)</f>
        <v>57130.8</v>
      </c>
      <c r="O117" s="43">
        <f>SUM(O119:O129)</f>
        <v>129.099999999998</v>
      </c>
      <c r="P117" s="57">
        <f>SUM(P119:P129)</f>
        <v>7245.39</v>
      </c>
      <c r="Q117" s="23"/>
    </row>
    <row r="118" s="3" customFormat="1" ht="24" spans="1:17">
      <c r="A118" s="14"/>
      <c r="B118" s="14" t="s">
        <v>30</v>
      </c>
      <c r="C118" s="23"/>
      <c r="D118" s="24">
        <f>D119+D120</f>
        <v>585571</v>
      </c>
      <c r="E118" s="24">
        <f>E119+E120</f>
        <v>0</v>
      </c>
      <c r="F118" s="24">
        <f>F119+F120</f>
        <v>23136</v>
      </c>
      <c r="G118" s="24">
        <f>G119+G120</f>
        <v>18380</v>
      </c>
      <c r="H118" s="24"/>
      <c r="I118" s="24">
        <f>I119+I120</f>
        <v>7206.3</v>
      </c>
      <c r="J118" s="24">
        <f>J119+J120</f>
        <v>5862.15</v>
      </c>
      <c r="K118" s="24">
        <f>K119+K120</f>
        <v>6513.5</v>
      </c>
      <c r="L118" s="24">
        <f>L119+L120</f>
        <v>551461</v>
      </c>
      <c r="M118" s="24">
        <f>M119+M120</f>
        <v>22241</v>
      </c>
      <c r="N118" s="24">
        <f>N119+N120</f>
        <v>6507.7</v>
      </c>
      <c r="O118" s="24">
        <f>O119+O120</f>
        <v>5.80000000000018</v>
      </c>
      <c r="P118" s="57">
        <f>P119+P120</f>
        <v>1338.35</v>
      </c>
      <c r="Q118" s="23"/>
    </row>
    <row r="119" s="3" customFormat="1" ht="14" customHeight="1" spans="1:17">
      <c r="A119" s="14"/>
      <c r="B119" s="12" t="s">
        <v>143</v>
      </c>
      <c r="C119" s="20"/>
      <c r="D119" s="21">
        <v>302651</v>
      </c>
      <c r="E119" s="21"/>
      <c r="F119" s="21"/>
      <c r="G119" s="21">
        <v>5684</v>
      </c>
      <c r="H119" s="21">
        <v>0.4</v>
      </c>
      <c r="I119" s="43">
        <f>ROUNDUP(D119*700*0.4*H119*0.0001+F119*700*0.4*0.0001,1)</f>
        <v>3389.7</v>
      </c>
      <c r="J119" s="44">
        <v>2595.78</v>
      </c>
      <c r="K119" s="47">
        <v>2884.2</v>
      </c>
      <c r="L119" s="45">
        <v>268773</v>
      </c>
      <c r="M119" s="45"/>
      <c r="N119" s="21">
        <f>ROUND(L119*670*0.4*H119*0.0001+M119*670*0.4*0.0001,1)</f>
        <v>2881.2</v>
      </c>
      <c r="O119" s="47">
        <f>K119-N119</f>
        <v>3</v>
      </c>
      <c r="P119" s="57">
        <f>ROUND(I119-J119-O119,2)</f>
        <v>790.92</v>
      </c>
      <c r="Q119" s="23"/>
    </row>
    <row r="120" s="2" customFormat="1" ht="15" customHeight="1" spans="1:17">
      <c r="A120" s="14"/>
      <c r="B120" s="12" t="s">
        <v>144</v>
      </c>
      <c r="C120" s="20"/>
      <c r="D120" s="21">
        <v>282920</v>
      </c>
      <c r="E120" s="21"/>
      <c r="F120" s="21">
        <v>23136</v>
      </c>
      <c r="G120" s="21">
        <v>12696</v>
      </c>
      <c r="H120" s="21">
        <v>0.4</v>
      </c>
      <c r="I120" s="43">
        <f>ROUNDUP(D120*700*0.4*H120*0.0001+F120*700*0.4*0.0001,1)</f>
        <v>3816.6</v>
      </c>
      <c r="J120" s="44">
        <v>3266.37</v>
      </c>
      <c r="K120" s="47">
        <v>3629.3</v>
      </c>
      <c r="L120" s="45">
        <v>282688</v>
      </c>
      <c r="M120" s="45">
        <v>22241</v>
      </c>
      <c r="N120" s="21">
        <f>ROUND(L120*670*0.4*H120*0.0001+M120*670*0.4*0.0001,1)</f>
        <v>3626.5</v>
      </c>
      <c r="O120" s="47">
        <f>K120-N120</f>
        <v>2.80000000000018</v>
      </c>
      <c r="P120" s="57">
        <f>ROUND(I120-J120-O120,2)</f>
        <v>547.43</v>
      </c>
      <c r="Q120" s="20"/>
    </row>
    <row r="121" s="2" customFormat="1" ht="15" customHeight="1" spans="1:17">
      <c r="A121" s="14"/>
      <c r="B121" s="22" t="s">
        <v>145</v>
      </c>
      <c r="C121" s="20"/>
      <c r="D121" s="21">
        <v>235757</v>
      </c>
      <c r="E121" s="21"/>
      <c r="F121" s="21"/>
      <c r="G121" s="21"/>
      <c r="H121" s="21">
        <v>0.7</v>
      </c>
      <c r="I121" s="43">
        <f>ROUNDUP(D121*700*0.4*H121*0.0001+F121*700*0.4*0.0001,1)</f>
        <v>4620.9</v>
      </c>
      <c r="J121" s="44">
        <v>4050.36</v>
      </c>
      <c r="K121" s="21">
        <v>4500.4</v>
      </c>
      <c r="L121" s="45">
        <v>239705</v>
      </c>
      <c r="M121" s="45"/>
      <c r="N121" s="21">
        <f>ROUND(L121*670*0.4*H121*0.0001+M121*670*0.4*0.0001,1)</f>
        <v>4496.9</v>
      </c>
      <c r="O121" s="21">
        <f>K121-N121</f>
        <v>3.5</v>
      </c>
      <c r="P121" s="57">
        <f>ROUND(I121-J121-O121,2)</f>
        <v>567.04</v>
      </c>
      <c r="Q121" s="20"/>
    </row>
    <row r="122" s="2" customFormat="1" ht="15" customHeight="1" spans="1:17">
      <c r="A122" s="14"/>
      <c r="B122" s="22" t="s">
        <v>146</v>
      </c>
      <c r="C122" s="20"/>
      <c r="D122" s="21">
        <v>620105</v>
      </c>
      <c r="E122" s="21"/>
      <c r="F122" s="21"/>
      <c r="G122" s="21"/>
      <c r="H122" s="21">
        <v>0.7</v>
      </c>
      <c r="I122" s="43">
        <f>ROUNDUP(D122*700*0.4*H122*0.0001+F122*700*0.4*0.0001,1)</f>
        <v>12154.1</v>
      </c>
      <c r="J122" s="44">
        <v>10835.37</v>
      </c>
      <c r="K122" s="21">
        <v>12039.3</v>
      </c>
      <c r="L122" s="45">
        <v>636924</v>
      </c>
      <c r="M122" s="45"/>
      <c r="N122" s="21">
        <f>ROUND(L122*670*0.4*H122*0.0001+M122*670*0.4*0.0001,1)</f>
        <v>11948.7</v>
      </c>
      <c r="O122" s="21">
        <f>K122-N122</f>
        <v>90.5999999999985</v>
      </c>
      <c r="P122" s="57">
        <f>ROUND(I122-J122-O122,2)</f>
        <v>1228.13</v>
      </c>
      <c r="Q122" s="20"/>
    </row>
    <row r="123" s="2" customFormat="1" ht="15" customHeight="1" spans="1:17">
      <c r="A123" s="14"/>
      <c r="B123" s="22" t="s">
        <v>147</v>
      </c>
      <c r="C123" s="20" t="s">
        <v>45</v>
      </c>
      <c r="D123" s="64">
        <v>463953</v>
      </c>
      <c r="E123" s="21"/>
      <c r="F123" s="21"/>
      <c r="G123" s="21"/>
      <c r="H123" s="21">
        <v>0.7</v>
      </c>
      <c r="I123" s="43">
        <f>ROUNDUP(D123*700*0.2*H123*0.0001,1)</f>
        <v>4546.8</v>
      </c>
      <c r="J123" s="44">
        <v>4010.58</v>
      </c>
      <c r="K123" s="21">
        <v>4456.2</v>
      </c>
      <c r="L123" s="45">
        <v>474920</v>
      </c>
      <c r="M123" s="45"/>
      <c r="N123" s="21">
        <f>ROUND(L123*670*0.2*H123*0.0001,1)</f>
        <v>4454.7</v>
      </c>
      <c r="O123" s="21">
        <f>K123-N123</f>
        <v>1.5</v>
      </c>
      <c r="P123" s="57">
        <f>ROUND(I123-J123-O123,2)</f>
        <v>534.72</v>
      </c>
      <c r="Q123" s="20"/>
    </row>
    <row r="124" s="2" customFormat="1" ht="15" customHeight="1" spans="1:17">
      <c r="A124" s="14"/>
      <c r="B124" s="22" t="s">
        <v>148</v>
      </c>
      <c r="C124" s="20"/>
      <c r="D124" s="21">
        <v>464678</v>
      </c>
      <c r="E124" s="21"/>
      <c r="F124" s="21"/>
      <c r="G124" s="21"/>
      <c r="H124" s="21">
        <v>0.8</v>
      </c>
      <c r="I124" s="43">
        <f>ROUNDUP(D124*700*0.4*H124*0.0001+F124*700*0.4*0.0001,1)</f>
        <v>10408.8</v>
      </c>
      <c r="J124" s="44">
        <v>9162.27</v>
      </c>
      <c r="K124" s="21">
        <v>10180.3</v>
      </c>
      <c r="L124" s="45">
        <v>474580</v>
      </c>
      <c r="M124" s="45"/>
      <c r="N124" s="21">
        <f>ROUND(L124*670*0.4*H124*0.0001+M124*670*0.4*0.0001,1)</f>
        <v>10175</v>
      </c>
      <c r="O124" s="21">
        <f>K124-N124</f>
        <v>5.29999999999927</v>
      </c>
      <c r="P124" s="57">
        <f>ROUND(I124-J124-O124,2)</f>
        <v>1241.23</v>
      </c>
      <c r="Q124" s="20"/>
    </row>
    <row r="125" s="2" customFormat="1" ht="15" customHeight="1" spans="1:17">
      <c r="A125" s="14"/>
      <c r="B125" s="22" t="s">
        <v>149</v>
      </c>
      <c r="C125" s="20"/>
      <c r="D125" s="21">
        <v>303824</v>
      </c>
      <c r="E125" s="21"/>
      <c r="F125" s="21"/>
      <c r="G125" s="21"/>
      <c r="H125" s="21">
        <v>0.7</v>
      </c>
      <c r="I125" s="43">
        <f>ROUNDUP(D125*700*0.4*H125*0.0001+F125*700*0.4*0.0001,1)</f>
        <v>5955</v>
      </c>
      <c r="J125" s="44">
        <v>5228.46</v>
      </c>
      <c r="K125" s="21">
        <v>5809.4</v>
      </c>
      <c r="L125" s="45">
        <v>309417</v>
      </c>
      <c r="M125" s="45"/>
      <c r="N125" s="21">
        <f>ROUND(L125*670*0.4*H125*0.0001+M125*670*0.4*0.0001,1)</f>
        <v>5804.7</v>
      </c>
      <c r="O125" s="21">
        <f>K125-N125</f>
        <v>4.69999999999982</v>
      </c>
      <c r="P125" s="57">
        <f>ROUND(I125-J125-O125,2)</f>
        <v>721.84</v>
      </c>
      <c r="Q125" s="20"/>
    </row>
    <row r="126" s="2" customFormat="1" ht="15" customHeight="1" spans="1:17">
      <c r="A126" s="14"/>
      <c r="B126" s="22" t="s">
        <v>150</v>
      </c>
      <c r="C126" s="20"/>
      <c r="D126" s="21">
        <v>275321</v>
      </c>
      <c r="E126" s="21"/>
      <c r="F126" s="21"/>
      <c r="G126" s="21"/>
      <c r="H126" s="21">
        <v>0.7</v>
      </c>
      <c r="I126" s="43">
        <f>ROUNDUP(D126*700*0.4*H126*0.0001+F126*700*0.4*0.0001,1)</f>
        <v>5396.3</v>
      </c>
      <c r="J126" s="44">
        <v>4711.59</v>
      </c>
      <c r="K126" s="21">
        <v>5235.1</v>
      </c>
      <c r="L126" s="45">
        <v>278765.5</v>
      </c>
      <c r="M126" s="45"/>
      <c r="N126" s="21">
        <f>ROUND(L126*670*0.4*H126*0.0001+M126*670*0.4*0.0001,1)</f>
        <v>5229.6</v>
      </c>
      <c r="O126" s="21">
        <f>K126-N126</f>
        <v>5.5</v>
      </c>
      <c r="P126" s="57">
        <f>ROUND(I126-J126-O126,2)</f>
        <v>679.21</v>
      </c>
      <c r="Q126" s="20"/>
    </row>
    <row r="127" s="2" customFormat="1" ht="15" customHeight="1" spans="1:17">
      <c r="A127" s="14"/>
      <c r="B127" s="22" t="s">
        <v>151</v>
      </c>
      <c r="C127" s="20" t="s">
        <v>45</v>
      </c>
      <c r="D127" s="21">
        <v>308892</v>
      </c>
      <c r="E127" s="21"/>
      <c r="F127" s="21"/>
      <c r="G127" s="21"/>
      <c r="H127" s="21">
        <v>0.8</v>
      </c>
      <c r="I127" s="43">
        <f>ROUNDUP(D127*700*0.2*H127*0.0001,1)</f>
        <v>3459.6</v>
      </c>
      <c r="J127" s="44">
        <v>3066.12</v>
      </c>
      <c r="K127" s="21">
        <v>3406.8</v>
      </c>
      <c r="L127" s="45">
        <v>317555.5</v>
      </c>
      <c r="M127" s="45"/>
      <c r="N127" s="21">
        <f>ROUND(L127*670*0.2*H127*0.0001,1)</f>
        <v>3404.2</v>
      </c>
      <c r="O127" s="21">
        <f>K127-N127</f>
        <v>2.60000000000036</v>
      </c>
      <c r="P127" s="57">
        <f>ROUND(I127-J127-O127,2)</f>
        <v>390.88</v>
      </c>
      <c r="Q127" s="20"/>
    </row>
    <row r="128" s="2" customFormat="1" ht="15" customHeight="1" spans="1:17">
      <c r="A128" s="14"/>
      <c r="B128" s="22" t="s">
        <v>152</v>
      </c>
      <c r="C128" s="20" t="s">
        <v>45</v>
      </c>
      <c r="D128" s="21">
        <v>134866</v>
      </c>
      <c r="E128" s="21"/>
      <c r="F128" s="21"/>
      <c r="G128" s="21"/>
      <c r="H128" s="21">
        <v>0.8</v>
      </c>
      <c r="I128" s="43">
        <f>ROUNDUP(D128*700*0.2*H128*0.0001,1)</f>
        <v>1510.5</v>
      </c>
      <c r="J128" s="44">
        <v>1340.73</v>
      </c>
      <c r="K128" s="21">
        <v>1489.7</v>
      </c>
      <c r="L128" s="45">
        <v>138838</v>
      </c>
      <c r="M128" s="45"/>
      <c r="N128" s="21">
        <f>ROUND(L128*670*0.2*H128*0.0001,1)</f>
        <v>1488.3</v>
      </c>
      <c r="O128" s="21">
        <f>K128-N128</f>
        <v>1.40000000000009</v>
      </c>
      <c r="P128" s="57">
        <f>ROUND(I128-J128-O128,2)</f>
        <v>168.37</v>
      </c>
      <c r="Q128" s="20"/>
    </row>
    <row r="129" s="2" customFormat="1" ht="15" customHeight="1" spans="1:17">
      <c r="A129" s="14"/>
      <c r="B129" s="22" t="s">
        <v>153</v>
      </c>
      <c r="C129" s="20" t="s">
        <v>45</v>
      </c>
      <c r="D129" s="21">
        <v>325900</v>
      </c>
      <c r="E129" s="21"/>
      <c r="F129" s="21"/>
      <c r="G129" s="21"/>
      <c r="H129" s="21">
        <v>0.8</v>
      </c>
      <c r="I129" s="43">
        <f>ROUNDUP(D129*700*0.2*H129*0.0001,1)</f>
        <v>3650.1</v>
      </c>
      <c r="J129" s="44">
        <v>3266.28</v>
      </c>
      <c r="K129" s="21">
        <v>3629.2</v>
      </c>
      <c r="L129" s="45">
        <v>337783</v>
      </c>
      <c r="M129" s="45"/>
      <c r="N129" s="21">
        <f>ROUND(L129*670*0.2*H129*0.0001,1)</f>
        <v>3621</v>
      </c>
      <c r="O129" s="21">
        <f>K129-N129</f>
        <v>8.19999999999982</v>
      </c>
      <c r="P129" s="57">
        <f>ROUND(I129-J129-O129,2)</f>
        <v>375.62</v>
      </c>
      <c r="Q129" s="20"/>
    </row>
    <row r="130" s="3" customFormat="1" spans="1:17">
      <c r="A130" s="14" t="s">
        <v>154</v>
      </c>
      <c r="B130" s="14" t="s">
        <v>155</v>
      </c>
      <c r="C130" s="23"/>
      <c r="D130" s="24">
        <f>SUM(D132:D137)</f>
        <v>3095856</v>
      </c>
      <c r="E130" s="24"/>
      <c r="F130" s="24">
        <f>SUM(F132:F137)</f>
        <v>13530</v>
      </c>
      <c r="G130" s="24">
        <f>SUM(G132:G137)</f>
        <v>16676</v>
      </c>
      <c r="H130" s="24"/>
      <c r="I130" s="43">
        <f>SUM(I132:I137)</f>
        <v>43294.6</v>
      </c>
      <c r="J130" s="34">
        <f>SUM(J132:J137)</f>
        <v>36855.72</v>
      </c>
      <c r="K130" s="43">
        <f>SUM(K132:K137)</f>
        <v>40950.8</v>
      </c>
      <c r="L130" s="25">
        <f>SUM(L132:L137)</f>
        <v>3047446.5</v>
      </c>
      <c r="M130" s="25">
        <f>SUM(M132:M137)</f>
        <v>12865</v>
      </c>
      <c r="N130" s="43">
        <f>SUM(N132:N137)</f>
        <v>40914.3</v>
      </c>
      <c r="O130" s="43">
        <f>SUM(O132:O137)</f>
        <v>36.5000000000013</v>
      </c>
      <c r="P130" s="57">
        <f>SUM(P132:P137)</f>
        <v>6402.38</v>
      </c>
      <c r="Q130" s="23"/>
    </row>
    <row r="131" s="3" customFormat="1" ht="24" spans="1:17">
      <c r="A131" s="14"/>
      <c r="B131" s="14" t="s">
        <v>30</v>
      </c>
      <c r="C131" s="23"/>
      <c r="D131" s="24">
        <f>D132+D133</f>
        <v>428359</v>
      </c>
      <c r="E131" s="24"/>
      <c r="F131" s="24">
        <f>F132+F133</f>
        <v>13530</v>
      </c>
      <c r="G131" s="24">
        <f>G132+G133</f>
        <v>16676</v>
      </c>
      <c r="H131" s="24"/>
      <c r="I131" s="24">
        <f>I132+I133</f>
        <v>5176.5</v>
      </c>
      <c r="J131" s="24">
        <f>J132+J133</f>
        <v>4309.11</v>
      </c>
      <c r="K131" s="24">
        <f>K132+K133</f>
        <v>4787.9</v>
      </c>
      <c r="L131" s="24">
        <f>L132+L133</f>
        <v>414352</v>
      </c>
      <c r="M131" s="24">
        <f>M132+M133</f>
        <v>12865</v>
      </c>
      <c r="N131" s="24">
        <f>N132+N133</f>
        <v>4786.6</v>
      </c>
      <c r="O131" s="24">
        <f>O132+O133</f>
        <v>1.29999999999961</v>
      </c>
      <c r="P131" s="57">
        <f>P132+P133</f>
        <v>866.09</v>
      </c>
      <c r="Q131" s="23"/>
    </row>
    <row r="132" s="2" customFormat="1" ht="13" customHeight="1" spans="1:17">
      <c r="A132" s="14"/>
      <c r="B132" s="12" t="s">
        <v>156</v>
      </c>
      <c r="C132" s="20"/>
      <c r="D132" s="21">
        <v>428359</v>
      </c>
      <c r="E132" s="21"/>
      <c r="F132" s="21">
        <v>13530</v>
      </c>
      <c r="G132" s="21">
        <v>16676</v>
      </c>
      <c r="H132" s="21">
        <v>0.4</v>
      </c>
      <c r="I132" s="43">
        <f>ROUNDUP(D132*700*0.4*H132*0.0001+F132*700*0.4*0.0001,1)</f>
        <v>5176.5</v>
      </c>
      <c r="J132" s="44">
        <v>3914.73</v>
      </c>
      <c r="K132" s="47">
        <v>4349.7</v>
      </c>
      <c r="L132" s="45">
        <v>373370</v>
      </c>
      <c r="M132" s="45">
        <v>12865</v>
      </c>
      <c r="N132" s="21">
        <f>ROUND(L132*670*0.4*H132*0.0001+M132*670*0.4*0.0001,1)</f>
        <v>4347.3</v>
      </c>
      <c r="O132" s="47">
        <f>K132-N132</f>
        <v>2.39999999999964</v>
      </c>
      <c r="P132" s="57">
        <f>ROUND(I132-J132-O132,2)</f>
        <v>1259.37</v>
      </c>
      <c r="Q132" s="61" t="s">
        <v>157</v>
      </c>
    </row>
    <row r="133" s="2" customFormat="1" ht="15" customHeight="1" spans="1:17">
      <c r="A133" s="14"/>
      <c r="B133" s="12" t="s">
        <v>98</v>
      </c>
      <c r="C133" s="20"/>
      <c r="D133" s="21"/>
      <c r="E133" s="21"/>
      <c r="F133" s="21"/>
      <c r="G133" s="21"/>
      <c r="H133" s="21">
        <v>0.4</v>
      </c>
      <c r="I133" s="43">
        <f>ROUNDUP(D133*700*0.4*H133*0.0001+F133*700*0.4*0.0001,1)</f>
        <v>0</v>
      </c>
      <c r="J133" s="44">
        <v>394.38</v>
      </c>
      <c r="K133" s="47">
        <v>438.2</v>
      </c>
      <c r="L133" s="45">
        <v>40982</v>
      </c>
      <c r="M133" s="45"/>
      <c r="N133" s="21">
        <f>ROUND(L133*670*0.4*H133*0.0001+M133*670*0.4*0.0001,1)</f>
        <v>439.3</v>
      </c>
      <c r="O133" s="47">
        <f>K133-N133</f>
        <v>-1.10000000000002</v>
      </c>
      <c r="P133" s="57">
        <f>ROUND(I133-J133-O133,2)</f>
        <v>-393.28</v>
      </c>
      <c r="Q133" s="13"/>
    </row>
    <row r="134" s="2" customFormat="1" ht="15" customHeight="1" spans="1:17">
      <c r="A134" s="14"/>
      <c r="B134" s="22" t="s">
        <v>158</v>
      </c>
      <c r="C134" s="20"/>
      <c r="D134" s="21">
        <v>765715</v>
      </c>
      <c r="E134" s="21"/>
      <c r="F134" s="21"/>
      <c r="G134" s="21"/>
      <c r="H134" s="21">
        <v>0.8</v>
      </c>
      <c r="I134" s="43">
        <f>ROUNDUP(D134*700*0.4*H134*0.0001+F134*700*0.4*0.0001,1)</f>
        <v>17152.1</v>
      </c>
      <c r="J134" s="44">
        <v>14805</v>
      </c>
      <c r="K134" s="21">
        <v>16450</v>
      </c>
      <c r="L134" s="45">
        <v>766779.5</v>
      </c>
      <c r="M134" s="45"/>
      <c r="N134" s="21">
        <f>ROUND(L134*670*0.4*H134*0.0001+M134*670*0.4*0.0001,1)</f>
        <v>16439.8</v>
      </c>
      <c r="O134" s="21">
        <f>K134-N134</f>
        <v>10.2000000000007</v>
      </c>
      <c r="P134" s="57">
        <f>ROUND(I134-J134-O134,2)</f>
        <v>2336.9</v>
      </c>
      <c r="Q134" s="20"/>
    </row>
    <row r="135" s="2" customFormat="1" ht="15" customHeight="1" spans="1:17">
      <c r="A135" s="14"/>
      <c r="B135" s="22" t="s">
        <v>159</v>
      </c>
      <c r="C135" s="20" t="s">
        <v>45</v>
      </c>
      <c r="D135" s="21">
        <v>238682</v>
      </c>
      <c r="E135" s="21"/>
      <c r="F135" s="21"/>
      <c r="G135" s="21"/>
      <c r="H135" s="21">
        <v>0.7</v>
      </c>
      <c r="I135" s="43">
        <f>ROUNDUP(D135*700*0.2*H135*0.0001,1)</f>
        <v>2339.1</v>
      </c>
      <c r="J135" s="44">
        <v>2008.8</v>
      </c>
      <c r="K135" s="21">
        <v>2232</v>
      </c>
      <c r="L135" s="45">
        <v>238110</v>
      </c>
      <c r="M135" s="45"/>
      <c r="N135" s="21">
        <f>ROUND(L135*670*0.2*H135*0.0001,1)</f>
        <v>2233.5</v>
      </c>
      <c r="O135" s="21">
        <f>K135-N135</f>
        <v>-1.5</v>
      </c>
      <c r="P135" s="57">
        <f>ROUND(I135-J135-O135,2)</f>
        <v>331.8</v>
      </c>
      <c r="Q135" s="20"/>
    </row>
    <row r="136" s="2" customFormat="1" ht="15" customHeight="1" spans="1:17">
      <c r="A136" s="14"/>
      <c r="B136" s="22" t="s">
        <v>160</v>
      </c>
      <c r="C136" s="20" t="s">
        <v>45</v>
      </c>
      <c r="D136" s="21">
        <v>621403</v>
      </c>
      <c r="E136" s="21"/>
      <c r="F136" s="21"/>
      <c r="G136" s="21"/>
      <c r="H136" s="21">
        <v>0.8</v>
      </c>
      <c r="I136" s="43">
        <f>ROUNDUP(D136*700*0.2*H136*0.0001,1)</f>
        <v>6959.8</v>
      </c>
      <c r="J136" s="44">
        <v>6007.77</v>
      </c>
      <c r="K136" s="21">
        <v>6675.3</v>
      </c>
      <c r="L136" s="45">
        <v>621881</v>
      </c>
      <c r="M136" s="45"/>
      <c r="N136" s="21">
        <f>ROUND(L136*670*0.2*H136*0.0001,1)</f>
        <v>6666.6</v>
      </c>
      <c r="O136" s="21">
        <f>K136-N136</f>
        <v>8.69999999999982</v>
      </c>
      <c r="P136" s="57">
        <f>ROUND(I136-J136-O136,2)</f>
        <v>943.33</v>
      </c>
      <c r="Q136" s="20"/>
    </row>
    <row r="137" s="2" customFormat="1" ht="15" customHeight="1" spans="1:17">
      <c r="A137" s="14"/>
      <c r="B137" s="22" t="s">
        <v>161</v>
      </c>
      <c r="C137" s="20" t="s">
        <v>45</v>
      </c>
      <c r="D137" s="21">
        <v>1041697</v>
      </c>
      <c r="E137" s="21"/>
      <c r="F137" s="21"/>
      <c r="G137" s="21"/>
      <c r="H137" s="21">
        <v>0.8</v>
      </c>
      <c r="I137" s="43">
        <f>ROUNDUP(D137*700*0.2*H137*0.0001,1)</f>
        <v>11667.1</v>
      </c>
      <c r="J137" s="44">
        <v>9725.04</v>
      </c>
      <c r="K137" s="21">
        <v>10805.6</v>
      </c>
      <c r="L137" s="45">
        <v>1006324</v>
      </c>
      <c r="M137" s="45"/>
      <c r="N137" s="21">
        <f>ROUND(L137*670*0.2*H137*0.0001,1)</f>
        <v>10787.8</v>
      </c>
      <c r="O137" s="21">
        <f>K137-N137</f>
        <v>17.8000000000011</v>
      </c>
      <c r="P137" s="57">
        <f>ROUND(I137-J137-O137,2)</f>
        <v>1924.26</v>
      </c>
      <c r="Q137" s="20"/>
    </row>
    <row r="138" s="3" customFormat="1" spans="1:17">
      <c r="A138" s="14" t="s">
        <v>162</v>
      </c>
      <c r="B138" s="14" t="s">
        <v>163</v>
      </c>
      <c r="C138" s="23"/>
      <c r="D138" s="24">
        <f>SUM(D140:D152)</f>
        <v>3811924</v>
      </c>
      <c r="E138" s="24"/>
      <c r="F138" s="24">
        <f>SUM(F140:F152)</f>
        <v>31994</v>
      </c>
      <c r="G138" s="24"/>
      <c r="H138" s="24"/>
      <c r="I138" s="43">
        <f>SUM(I140:I152)</f>
        <v>63509.2</v>
      </c>
      <c r="J138" s="34">
        <f>SUM(J140:J152)</f>
        <v>55047.15</v>
      </c>
      <c r="K138" s="43">
        <f>SUM(K140:K152)</f>
        <v>61163.5</v>
      </c>
      <c r="L138" s="25">
        <f>SUM(L140:L152)</f>
        <v>3830562.5</v>
      </c>
      <c r="M138" s="25">
        <f>SUM(M140:M152)</f>
        <v>37160</v>
      </c>
      <c r="N138" s="43">
        <f>SUM(N140:N152)</f>
        <v>61126.9</v>
      </c>
      <c r="O138" s="43">
        <f>SUM(O140:O152)</f>
        <v>36.6000000000018</v>
      </c>
      <c r="P138" s="57">
        <f>SUM(P140:P152)</f>
        <v>8425.45</v>
      </c>
      <c r="Q138" s="23"/>
    </row>
    <row r="139" s="3" customFormat="1" ht="24" spans="1:17">
      <c r="A139" s="14"/>
      <c r="B139" s="14" t="s">
        <v>30</v>
      </c>
      <c r="C139" s="23"/>
      <c r="D139" s="24">
        <f>D140</f>
        <v>381859</v>
      </c>
      <c r="E139" s="24"/>
      <c r="F139" s="24">
        <f>F140</f>
        <v>31994</v>
      </c>
      <c r="G139" s="24"/>
      <c r="H139" s="24"/>
      <c r="I139" s="43">
        <f>I140</f>
        <v>7311.1</v>
      </c>
      <c r="J139" s="34">
        <f>J140</f>
        <v>6145.29</v>
      </c>
      <c r="K139" s="43">
        <f>K140</f>
        <v>6828.1</v>
      </c>
      <c r="L139" s="25">
        <f>L140</f>
        <v>375773</v>
      </c>
      <c r="M139" s="25">
        <f>M140</f>
        <v>29217</v>
      </c>
      <c r="N139" s="43">
        <f>N140</f>
        <v>6825.4</v>
      </c>
      <c r="O139" s="43">
        <f>O140</f>
        <v>2.70000000000073</v>
      </c>
      <c r="P139" s="57">
        <f>P140</f>
        <v>1163.11</v>
      </c>
      <c r="Q139" s="23"/>
    </row>
    <row r="140" s="2" customFormat="1" ht="15" customHeight="1" spans="1:17">
      <c r="A140" s="14"/>
      <c r="B140" s="12" t="s">
        <v>164</v>
      </c>
      <c r="C140" s="20"/>
      <c r="D140" s="21">
        <v>381859</v>
      </c>
      <c r="E140" s="21"/>
      <c r="F140" s="21">
        <v>31994</v>
      </c>
      <c r="G140" s="21"/>
      <c r="H140" s="21">
        <v>0.6</v>
      </c>
      <c r="I140" s="43">
        <f>ROUNDUP(D140*700*0.4*H140*0.0001+F140*700*0.4*0.0001,1)</f>
        <v>7311.1</v>
      </c>
      <c r="J140" s="44">
        <v>6145.29</v>
      </c>
      <c r="K140" s="21">
        <v>6828.1</v>
      </c>
      <c r="L140" s="45">
        <v>375773</v>
      </c>
      <c r="M140" s="45">
        <v>29217</v>
      </c>
      <c r="N140" s="21">
        <f>ROUND(L140*670*0.4*H140*0.0001+M140*670*0.4*0.0001,1)</f>
        <v>6825.4</v>
      </c>
      <c r="O140" s="21">
        <f>K140-N140</f>
        <v>2.70000000000073</v>
      </c>
      <c r="P140" s="57">
        <f>ROUND(I140-J140-O140,2)</f>
        <v>1163.11</v>
      </c>
      <c r="Q140" s="20"/>
    </row>
    <row r="141" s="2" customFormat="1" ht="62" customHeight="1" spans="1:17">
      <c r="A141" s="14"/>
      <c r="B141" s="22" t="s">
        <v>165</v>
      </c>
      <c r="C141" s="20" t="s">
        <v>45</v>
      </c>
      <c r="D141" s="21">
        <f>439740-393</f>
        <v>439347</v>
      </c>
      <c r="E141" s="21"/>
      <c r="F141" s="21"/>
      <c r="G141" s="21"/>
      <c r="H141" s="21">
        <v>0.8</v>
      </c>
      <c r="I141" s="43">
        <f>ROUNDUP(D141*700*0.2*H141*0.0001,1)</f>
        <v>4920.7</v>
      </c>
      <c r="J141" s="44">
        <v>4295.7</v>
      </c>
      <c r="K141" s="21">
        <v>4773</v>
      </c>
      <c r="L141" s="45">
        <v>446180</v>
      </c>
      <c r="M141" s="45"/>
      <c r="N141" s="21">
        <f>ROUND(L141*670*0.2*H141*0.0001,1)</f>
        <v>4783</v>
      </c>
      <c r="O141" s="21">
        <f>K141-N141</f>
        <v>-10</v>
      </c>
      <c r="P141" s="57">
        <f>ROUND(I141-J141-O141,2)</f>
        <v>635</v>
      </c>
      <c r="Q141" s="22" t="s">
        <v>166</v>
      </c>
    </row>
    <row r="142" s="2" customFormat="1" ht="15" customHeight="1" spans="1:17">
      <c r="A142" s="14"/>
      <c r="B142" s="22" t="s">
        <v>167</v>
      </c>
      <c r="C142" s="20"/>
      <c r="D142" s="21">
        <v>365240</v>
      </c>
      <c r="E142" s="21"/>
      <c r="F142" s="21"/>
      <c r="G142" s="21"/>
      <c r="H142" s="21">
        <v>0.8</v>
      </c>
      <c r="I142" s="43">
        <f>ROUNDUP(D142*700*0.4*H142*0.0001+F142*700*0.4*0.0001,1)</f>
        <v>8181.4</v>
      </c>
      <c r="J142" s="44">
        <v>7105.41</v>
      </c>
      <c r="K142" s="21">
        <v>7894.9</v>
      </c>
      <c r="L142" s="45">
        <v>367783</v>
      </c>
      <c r="M142" s="45"/>
      <c r="N142" s="21">
        <f>ROUND(L142*670*0.4*H142*0.0001+M142*670*0.4*0.0001,1)</f>
        <v>7885.3</v>
      </c>
      <c r="O142" s="21">
        <f>K142-N142</f>
        <v>9.59999999999945</v>
      </c>
      <c r="P142" s="57">
        <f>ROUND(I142-J142-O142,2)</f>
        <v>1066.39</v>
      </c>
      <c r="Q142" s="20"/>
    </row>
    <row r="143" s="2" customFormat="1" ht="15" customHeight="1" spans="1:17">
      <c r="A143" s="14"/>
      <c r="B143" s="22" t="s">
        <v>168</v>
      </c>
      <c r="C143" s="20"/>
      <c r="D143" s="21">
        <v>675990</v>
      </c>
      <c r="E143" s="21"/>
      <c r="F143" s="21"/>
      <c r="G143" s="21"/>
      <c r="H143" s="21">
        <v>0.8</v>
      </c>
      <c r="I143" s="43">
        <f>ROUNDUP(D143*700*0.4*H143*0.0001+F143*700*0.4*0.0001,1)</f>
        <v>15142.2</v>
      </c>
      <c r="J143" s="44">
        <v>13175.28</v>
      </c>
      <c r="K143" s="21">
        <v>14639.2</v>
      </c>
      <c r="L143" s="45">
        <v>683016</v>
      </c>
      <c r="M143" s="45"/>
      <c r="N143" s="21">
        <f>ROUND(L143*670*0.4*H143*0.0001+M143*670*0.4*0.0001,1)</f>
        <v>14643.9</v>
      </c>
      <c r="O143" s="21">
        <f>K143-N143</f>
        <v>-4.69999999999891</v>
      </c>
      <c r="P143" s="57">
        <f>ROUND(I143-J143-O143,2)</f>
        <v>1971.62</v>
      </c>
      <c r="Q143" s="20"/>
    </row>
    <row r="144" s="2" customFormat="1" ht="15" customHeight="1" spans="1:17">
      <c r="A144" s="14"/>
      <c r="B144" s="22" t="s">
        <v>169</v>
      </c>
      <c r="C144" s="20" t="s">
        <v>45</v>
      </c>
      <c r="D144" s="21">
        <v>288738</v>
      </c>
      <c r="E144" s="21"/>
      <c r="F144" s="21"/>
      <c r="G144" s="21"/>
      <c r="H144" s="21">
        <v>0.8</v>
      </c>
      <c r="I144" s="43">
        <f>ROUNDUP(D144*700*0.2*H144*0.0001,1)</f>
        <v>3233.9</v>
      </c>
      <c r="J144" s="44">
        <v>2825.37</v>
      </c>
      <c r="K144" s="21">
        <v>3139.3</v>
      </c>
      <c r="L144" s="45">
        <v>292663</v>
      </c>
      <c r="M144" s="45"/>
      <c r="N144" s="21">
        <f>ROUND(L144*670*0.2*H144*0.0001,1)</f>
        <v>3137.3</v>
      </c>
      <c r="O144" s="21">
        <f>K144-N144</f>
        <v>2</v>
      </c>
      <c r="P144" s="57">
        <f>ROUND(I144-J144-O144,2)</f>
        <v>406.53</v>
      </c>
      <c r="Q144" s="20"/>
    </row>
    <row r="145" s="2" customFormat="1" ht="15" customHeight="1" spans="1:17">
      <c r="A145" s="14"/>
      <c r="B145" s="22" t="s">
        <v>170</v>
      </c>
      <c r="C145" s="20" t="s">
        <v>45</v>
      </c>
      <c r="D145" s="21">
        <v>192217</v>
      </c>
      <c r="E145" s="21"/>
      <c r="F145" s="21"/>
      <c r="G145" s="21"/>
      <c r="H145" s="21">
        <v>0.8</v>
      </c>
      <c r="I145" s="43">
        <f>ROUNDUP(D145*700*0.2*H145*0.0001,1)</f>
        <v>2152.9</v>
      </c>
      <c r="J145" s="44">
        <v>1876.05</v>
      </c>
      <c r="K145" s="21">
        <v>2084.5</v>
      </c>
      <c r="L145" s="45">
        <v>194347</v>
      </c>
      <c r="M145" s="45"/>
      <c r="N145" s="21">
        <f>ROUND(L145*670*0.2*H145*0.0001,1)</f>
        <v>2083.4</v>
      </c>
      <c r="O145" s="21">
        <f>K145-N145</f>
        <v>1.09999999999991</v>
      </c>
      <c r="P145" s="57">
        <f>ROUND(I145-J145-O145,2)</f>
        <v>275.75</v>
      </c>
      <c r="Q145" s="20"/>
    </row>
    <row r="146" s="2" customFormat="1" ht="15" customHeight="1" spans="1:17">
      <c r="A146" s="14"/>
      <c r="B146" s="22" t="s">
        <v>171</v>
      </c>
      <c r="C146" s="20" t="s">
        <v>45</v>
      </c>
      <c r="D146" s="21">
        <v>270214</v>
      </c>
      <c r="E146" s="21"/>
      <c r="F146" s="21"/>
      <c r="G146" s="21"/>
      <c r="H146" s="21">
        <v>0.8</v>
      </c>
      <c r="I146" s="43">
        <f>ROUNDUP(D146*700*0.2*H146*0.0001,1)</f>
        <v>3026.4</v>
      </c>
      <c r="J146" s="44">
        <v>2616.39</v>
      </c>
      <c r="K146" s="21">
        <v>2907.1</v>
      </c>
      <c r="L146" s="45">
        <v>271207</v>
      </c>
      <c r="M146" s="45"/>
      <c r="N146" s="21">
        <f>ROUND(L146*670*0.2*H146*0.0001,1)</f>
        <v>2907.3</v>
      </c>
      <c r="O146" s="21">
        <f>K146-N146</f>
        <v>-0.200000000000273</v>
      </c>
      <c r="P146" s="57">
        <f>ROUND(I146-J146-O146,2)</f>
        <v>410.21</v>
      </c>
      <c r="Q146" s="20"/>
    </row>
    <row r="147" s="2" customFormat="1" ht="15" customHeight="1" spans="1:17">
      <c r="A147" s="14"/>
      <c r="B147" s="22" t="s">
        <v>172</v>
      </c>
      <c r="C147" s="20"/>
      <c r="D147" s="21">
        <v>213544</v>
      </c>
      <c r="E147" s="21"/>
      <c r="F147" s="21"/>
      <c r="G147" s="21"/>
      <c r="H147" s="21">
        <v>0.8</v>
      </c>
      <c r="I147" s="43">
        <f>ROUNDUP(D147*700*0.4*H147*0.0001+F147*700*0.4*0.0001,1)</f>
        <v>4783.4</v>
      </c>
      <c r="J147" s="44">
        <v>4155.84</v>
      </c>
      <c r="K147" s="21">
        <v>4617.6</v>
      </c>
      <c r="L147" s="45">
        <v>205226</v>
      </c>
      <c r="M147" s="65">
        <v>7943</v>
      </c>
      <c r="N147" s="21">
        <f>ROUND(L147*670*0.4*H147*0.0001+M147*670*0.4*0.0001,1)</f>
        <v>4612.9</v>
      </c>
      <c r="O147" s="21">
        <f>K147-N147</f>
        <v>4.70000000000073</v>
      </c>
      <c r="P147" s="57">
        <f>ROUND(I147-J147-O147,2)</f>
        <v>622.86</v>
      </c>
      <c r="Q147" s="20"/>
    </row>
    <row r="148" s="2" customFormat="1" ht="15" customHeight="1" spans="1:17">
      <c r="A148" s="14"/>
      <c r="B148" s="22" t="s">
        <v>173</v>
      </c>
      <c r="C148" s="20"/>
      <c r="D148" s="21">
        <v>296494</v>
      </c>
      <c r="E148" s="21"/>
      <c r="F148" s="21"/>
      <c r="G148" s="21"/>
      <c r="H148" s="21">
        <v>0.8</v>
      </c>
      <c r="I148" s="43">
        <f>ROUNDUP(D148*700*0.4*H148*0.0001+F148*700*0.4*0.0001,1)</f>
        <v>6641.5</v>
      </c>
      <c r="J148" s="44">
        <v>5778.45</v>
      </c>
      <c r="K148" s="21">
        <v>6420.5</v>
      </c>
      <c r="L148" s="45">
        <v>298655</v>
      </c>
      <c r="M148" s="45"/>
      <c r="N148" s="21">
        <f>ROUND(L148*670*0.4*H148*0.0001+M148*670*0.4*0.0001,1)</f>
        <v>6403.2</v>
      </c>
      <c r="O148" s="21">
        <f>K148-N148</f>
        <v>17.3000000000002</v>
      </c>
      <c r="P148" s="57">
        <f>ROUND(I148-J148-O148,2)</f>
        <v>845.75</v>
      </c>
      <c r="Q148" s="20"/>
    </row>
    <row r="149" s="2" customFormat="1" ht="15" customHeight="1" spans="1:17">
      <c r="A149" s="14"/>
      <c r="B149" s="22" t="s">
        <v>174</v>
      </c>
      <c r="C149" s="20"/>
      <c r="D149" s="21">
        <v>36321</v>
      </c>
      <c r="E149" s="21"/>
      <c r="F149" s="21"/>
      <c r="G149" s="21"/>
      <c r="H149" s="21">
        <v>0.8</v>
      </c>
      <c r="I149" s="43">
        <f>ROUNDUP(D149*700*0.4*H149*0.0001+F149*700*0.4*0.0001,1)</f>
        <v>813.6</v>
      </c>
      <c r="J149" s="44">
        <v>697.32</v>
      </c>
      <c r="K149" s="21">
        <v>774.8</v>
      </c>
      <c r="L149" s="45">
        <v>36121</v>
      </c>
      <c r="M149" s="45"/>
      <c r="N149" s="21">
        <f>ROUND(L149*670*0.4*H149*0.0001+M149*670*0.4*0.0001,1)</f>
        <v>774.4</v>
      </c>
      <c r="O149" s="21">
        <f>K149-N149</f>
        <v>0.399999999999977</v>
      </c>
      <c r="P149" s="57">
        <f>ROUND(I149-J149-O149,2)</f>
        <v>115.88</v>
      </c>
      <c r="Q149" s="20"/>
    </row>
    <row r="150" s="2" customFormat="1" ht="15" customHeight="1" spans="1:17">
      <c r="A150" s="14"/>
      <c r="B150" s="22" t="s">
        <v>175</v>
      </c>
      <c r="C150" s="20" t="s">
        <v>45</v>
      </c>
      <c r="D150" s="21">
        <v>268915</v>
      </c>
      <c r="E150" s="21"/>
      <c r="F150" s="21"/>
      <c r="G150" s="21"/>
      <c r="H150" s="21">
        <v>0.8</v>
      </c>
      <c r="I150" s="43">
        <f>ROUNDUP(D150*700*0.2*H150*0.0001,1)</f>
        <v>3011.9</v>
      </c>
      <c r="J150" s="44">
        <v>2611.98</v>
      </c>
      <c r="K150" s="21">
        <v>2902.2</v>
      </c>
      <c r="L150" s="45">
        <v>270526</v>
      </c>
      <c r="M150" s="45"/>
      <c r="N150" s="21">
        <f>ROUND(L150*670*0.2*H150*0.0001,1)</f>
        <v>2900</v>
      </c>
      <c r="O150" s="21">
        <f>K150-N150</f>
        <v>2.19999999999982</v>
      </c>
      <c r="P150" s="57">
        <f>ROUND(I150-J150-O150,2)</f>
        <v>397.72</v>
      </c>
      <c r="Q150" s="20"/>
    </row>
    <row r="151" s="2" customFormat="1" ht="15" customHeight="1" spans="1:17">
      <c r="A151" s="14"/>
      <c r="B151" s="22" t="s">
        <v>176</v>
      </c>
      <c r="C151" s="20" t="s">
        <v>45</v>
      </c>
      <c r="D151" s="21">
        <v>201114</v>
      </c>
      <c r="E151" s="21"/>
      <c r="F151" s="21"/>
      <c r="G151" s="21"/>
      <c r="H151" s="21">
        <v>0.8</v>
      </c>
      <c r="I151" s="43">
        <f>ROUNDUP(D151*700*0.2*H151*0.0001,1)</f>
        <v>2252.5</v>
      </c>
      <c r="J151" s="44">
        <v>1988.01</v>
      </c>
      <c r="K151" s="21">
        <v>2208.9</v>
      </c>
      <c r="L151" s="45">
        <v>205142.5</v>
      </c>
      <c r="M151" s="45"/>
      <c r="N151" s="21">
        <f>ROUND(L151*670*0.2*H151*0.0001,1)</f>
        <v>2199.1</v>
      </c>
      <c r="O151" s="21">
        <f>K151-N151</f>
        <v>9.80000000000018</v>
      </c>
      <c r="P151" s="57">
        <f>ROUND(I151-J151-O151,2)</f>
        <v>254.69</v>
      </c>
      <c r="Q151" s="20"/>
    </row>
    <row r="152" s="2" customFormat="1" ht="15" customHeight="1" spans="1:17">
      <c r="A152" s="14"/>
      <c r="B152" s="22" t="s">
        <v>177</v>
      </c>
      <c r="C152" s="20" t="s">
        <v>45</v>
      </c>
      <c r="D152" s="21">
        <v>181931</v>
      </c>
      <c r="E152" s="21"/>
      <c r="F152" s="21"/>
      <c r="G152" s="21"/>
      <c r="H152" s="21">
        <v>0.8</v>
      </c>
      <c r="I152" s="43">
        <f>ROUNDUP(D152*700*0.2*H152*0.0001,1)</f>
        <v>2037.7</v>
      </c>
      <c r="J152" s="44">
        <v>1776.06</v>
      </c>
      <c r="K152" s="21">
        <v>1973.4</v>
      </c>
      <c r="L152" s="45">
        <v>183923</v>
      </c>
      <c r="M152" s="45"/>
      <c r="N152" s="21">
        <f>ROUND(L152*670*0.2*H152*0.0001,1)</f>
        <v>1971.7</v>
      </c>
      <c r="O152" s="21">
        <f>K152-N152</f>
        <v>1.70000000000005</v>
      </c>
      <c r="P152" s="57">
        <f>ROUND(I152-J152-O152,2)</f>
        <v>259.94</v>
      </c>
      <c r="Q152" s="20"/>
    </row>
    <row r="153" s="3" customFormat="1" ht="38" customHeight="1" spans="1:17">
      <c r="A153" s="14" t="s">
        <v>178</v>
      </c>
      <c r="B153" s="14" t="s">
        <v>179</v>
      </c>
      <c r="C153" s="23"/>
      <c r="D153" s="24">
        <f>SUM(D154:D161)</f>
        <v>2206010</v>
      </c>
      <c r="E153" s="24"/>
      <c r="F153" s="24">
        <f>SUM(F154:F161)</f>
        <v>18218</v>
      </c>
      <c r="G153" s="24">
        <f>SUM(G154:G161)</f>
        <v>10114</v>
      </c>
      <c r="H153" s="24"/>
      <c r="I153" s="43">
        <f>SUM(I154:I161)</f>
        <v>24962.7</v>
      </c>
      <c r="J153" s="34">
        <f>SUM(J154:J161)</f>
        <v>21760.2</v>
      </c>
      <c r="K153" s="43">
        <f>SUM(K154:K161)</f>
        <v>24178</v>
      </c>
      <c r="L153" s="25">
        <f>SUM(L154:L161)</f>
        <v>2234538</v>
      </c>
      <c r="M153" s="25">
        <f>SUM(M154:M161)</f>
        <v>14881</v>
      </c>
      <c r="N153" s="43">
        <f>SUM(N154:N161)</f>
        <v>24153.7</v>
      </c>
      <c r="O153" s="43">
        <f>SUM(O154:O161)</f>
        <v>24.3000000000009</v>
      </c>
      <c r="P153" s="57">
        <f>SUM(P154:P161)</f>
        <v>3178.2</v>
      </c>
      <c r="Q153" s="23"/>
    </row>
    <row r="154" s="4" customFormat="1" ht="15" customHeight="1" spans="1:17">
      <c r="A154" s="14"/>
      <c r="B154" s="12" t="s">
        <v>180</v>
      </c>
      <c r="C154" s="20" t="s">
        <v>45</v>
      </c>
      <c r="D154" s="21">
        <v>232775</v>
      </c>
      <c r="E154" s="21"/>
      <c r="F154" s="21">
        <v>18218</v>
      </c>
      <c r="G154" s="21">
        <v>10114</v>
      </c>
      <c r="H154" s="21">
        <v>0.8</v>
      </c>
      <c r="I154" s="43">
        <f>ROUNDUP(D154*700*0.2*H154*0.0001+F154*700*0.2*0.0001,1)</f>
        <v>2862.2</v>
      </c>
      <c r="J154" s="44">
        <v>2367.18</v>
      </c>
      <c r="K154" s="21">
        <v>2630.2</v>
      </c>
      <c r="L154" s="45">
        <v>226591</v>
      </c>
      <c r="M154" s="45">
        <v>14881</v>
      </c>
      <c r="N154" s="21">
        <f>ROUND(L154*670*0.2*H154*0.0001+M154*670*0.2*0.0001,1)</f>
        <v>2628.5</v>
      </c>
      <c r="O154" s="21">
        <f>K154-N154</f>
        <v>1.69999999999982</v>
      </c>
      <c r="P154" s="57">
        <f>ROUND(I154-J154-O154,2)</f>
        <v>493.32</v>
      </c>
      <c r="Q154" s="20"/>
    </row>
    <row r="155" s="4" customFormat="1" ht="15" customHeight="1" spans="1:17">
      <c r="A155" s="14"/>
      <c r="B155" s="12" t="s">
        <v>181</v>
      </c>
      <c r="C155" s="20" t="s">
        <v>45</v>
      </c>
      <c r="D155" s="21">
        <v>234150</v>
      </c>
      <c r="E155" s="21"/>
      <c r="F155" s="21"/>
      <c r="G155" s="21"/>
      <c r="H155" s="21">
        <v>0.8</v>
      </c>
      <c r="I155" s="43">
        <f>ROUNDUP(D155*700*0.2*H155*0.0001+F155*700*0.2*0.0001,1)</f>
        <v>2622.5</v>
      </c>
      <c r="J155" s="44">
        <v>2297.07</v>
      </c>
      <c r="K155" s="21">
        <v>2552.3</v>
      </c>
      <c r="L155" s="45">
        <v>237819</v>
      </c>
      <c r="M155" s="45"/>
      <c r="N155" s="21">
        <f>ROUND(L155*670*0.2*H155*0.0001+M155*670*0.2*0.0001,1)</f>
        <v>2549.4</v>
      </c>
      <c r="O155" s="21">
        <f>K155-N155</f>
        <v>2.90000000000009</v>
      </c>
      <c r="P155" s="57">
        <f>ROUND(I155-J155-O155,2)</f>
        <v>322.53</v>
      </c>
      <c r="Q155" s="20"/>
    </row>
    <row r="156" s="4" customFormat="1" ht="15" customHeight="1" spans="1:17">
      <c r="A156" s="14"/>
      <c r="B156" s="12" t="s">
        <v>182</v>
      </c>
      <c r="C156" s="20" t="s">
        <v>45</v>
      </c>
      <c r="D156" s="21">
        <v>307280</v>
      </c>
      <c r="E156" s="21"/>
      <c r="F156" s="21"/>
      <c r="G156" s="21"/>
      <c r="H156" s="21">
        <v>0.8</v>
      </c>
      <c r="I156" s="43">
        <f>ROUNDUP(D156*700*0.2*H156*0.0001+F156*700*0.2*0.0001,1)</f>
        <v>3441.6</v>
      </c>
      <c r="J156" s="44">
        <v>3031.02</v>
      </c>
      <c r="K156" s="21">
        <v>3367.8</v>
      </c>
      <c r="L156" s="45">
        <v>313811</v>
      </c>
      <c r="M156" s="45"/>
      <c r="N156" s="21">
        <f>ROUND(L156*670*0.2*H156*0.0001+M156*670*0.2*0.0001,1)</f>
        <v>3364.1</v>
      </c>
      <c r="O156" s="21">
        <f>K156-N156</f>
        <v>3.70000000000027</v>
      </c>
      <c r="P156" s="57">
        <f>ROUND(I156-J156-O156,2)</f>
        <v>406.88</v>
      </c>
      <c r="Q156" s="20"/>
    </row>
    <row r="157" s="4" customFormat="1" ht="15" customHeight="1" spans="1:17">
      <c r="A157" s="14"/>
      <c r="B157" s="12" t="s">
        <v>183</v>
      </c>
      <c r="C157" s="20" t="s">
        <v>45</v>
      </c>
      <c r="D157" s="21">
        <v>239077</v>
      </c>
      <c r="E157" s="21"/>
      <c r="F157" s="21"/>
      <c r="G157" s="21"/>
      <c r="H157" s="21">
        <v>0.8</v>
      </c>
      <c r="I157" s="43">
        <f>ROUNDUP(D157*700*0.2*H157*0.0001+F157*700*0.2*0.0001,1)</f>
        <v>2677.7</v>
      </c>
      <c r="J157" s="44">
        <v>2353.32</v>
      </c>
      <c r="K157" s="21">
        <v>2614.8</v>
      </c>
      <c r="L157" s="45">
        <v>243626</v>
      </c>
      <c r="M157" s="45"/>
      <c r="N157" s="21">
        <f>ROUND(L157*670*0.2*H157*0.0001+M157*670*0.2*0.0001,1)</f>
        <v>2611.7</v>
      </c>
      <c r="O157" s="21">
        <f>K157-N157</f>
        <v>3.10000000000036</v>
      </c>
      <c r="P157" s="57">
        <f>ROUND(I157-J157-O157,2)</f>
        <v>321.28</v>
      </c>
      <c r="Q157" s="20"/>
    </row>
    <row r="158" s="4" customFormat="1" ht="15" customHeight="1" spans="1:17">
      <c r="A158" s="14"/>
      <c r="B158" s="12" t="s">
        <v>184</v>
      </c>
      <c r="C158" s="20" t="s">
        <v>45</v>
      </c>
      <c r="D158" s="21">
        <v>230794</v>
      </c>
      <c r="E158" s="21"/>
      <c r="F158" s="21"/>
      <c r="G158" s="21"/>
      <c r="H158" s="21">
        <v>0.8</v>
      </c>
      <c r="I158" s="43">
        <f>ROUNDUP(D158*700*0.2*H158*0.0001+F158*700*0.2*0.0001,1)</f>
        <v>2584.9</v>
      </c>
      <c r="J158" s="44">
        <v>2275.74</v>
      </c>
      <c r="K158" s="21">
        <v>2528.6</v>
      </c>
      <c r="L158" s="45">
        <v>235493</v>
      </c>
      <c r="M158" s="45"/>
      <c r="N158" s="21">
        <f>ROUND(L158*670*0.2*H158*0.0001+M158*670*0.2*0.0001,1)</f>
        <v>2524.5</v>
      </c>
      <c r="O158" s="21">
        <f>K158-N158</f>
        <v>4.09999999999991</v>
      </c>
      <c r="P158" s="57">
        <f>ROUND(I158-J158-O158,2)</f>
        <v>305.06</v>
      </c>
      <c r="Q158" s="20"/>
    </row>
    <row r="159" s="4" customFormat="1" ht="15" customHeight="1" spans="1:17">
      <c r="A159" s="14"/>
      <c r="B159" s="12" t="s">
        <v>185</v>
      </c>
      <c r="C159" s="20" t="s">
        <v>45</v>
      </c>
      <c r="D159" s="21">
        <v>103887</v>
      </c>
      <c r="E159" s="21"/>
      <c r="F159" s="21"/>
      <c r="G159" s="21"/>
      <c r="H159" s="21">
        <v>0.8</v>
      </c>
      <c r="I159" s="43">
        <f>ROUNDUP(D159*700*0.2*H159*0.0001+F159*700*0.2*0.0001,1)</f>
        <v>1163.6</v>
      </c>
      <c r="J159" s="44">
        <v>1018.35</v>
      </c>
      <c r="K159" s="21">
        <v>1131.5</v>
      </c>
      <c r="L159" s="45">
        <v>105441</v>
      </c>
      <c r="M159" s="45"/>
      <c r="N159" s="21">
        <f>ROUND(L159*670*0.2*H159*0.0001+M159*670*0.2*0.0001,1)</f>
        <v>1130.3</v>
      </c>
      <c r="O159" s="21">
        <f>K159-N159</f>
        <v>1.20000000000005</v>
      </c>
      <c r="P159" s="57">
        <f>ROUND(I159-J159-O159,2)</f>
        <v>144.05</v>
      </c>
      <c r="Q159" s="20"/>
    </row>
    <row r="160" s="4" customFormat="1" ht="15" customHeight="1" spans="1:17">
      <c r="A160" s="14"/>
      <c r="B160" s="12" t="s">
        <v>186</v>
      </c>
      <c r="C160" s="20" t="s">
        <v>45</v>
      </c>
      <c r="D160" s="21">
        <v>402397</v>
      </c>
      <c r="E160" s="21"/>
      <c r="F160" s="21"/>
      <c r="G160" s="21"/>
      <c r="H160" s="21">
        <v>0.8</v>
      </c>
      <c r="I160" s="43">
        <f>ROUNDUP(D160*700*0.2*H160*0.0001+F160*700*0.2*0.0001,1)</f>
        <v>4506.9</v>
      </c>
      <c r="J160" s="44">
        <v>3936.42</v>
      </c>
      <c r="K160" s="21">
        <v>4373.8</v>
      </c>
      <c r="L160" s="45">
        <v>407531</v>
      </c>
      <c r="M160" s="45"/>
      <c r="N160" s="21">
        <f>ROUND(L160*670*0.2*H160*0.0001+M160*670*0.2*0.0001,1)</f>
        <v>4368.7</v>
      </c>
      <c r="O160" s="21">
        <f>K160-N160</f>
        <v>5.10000000000036</v>
      </c>
      <c r="P160" s="57">
        <f>ROUND(I160-J160-O160,2)</f>
        <v>565.38</v>
      </c>
      <c r="Q160" s="20"/>
    </row>
    <row r="161" s="4" customFormat="1" ht="15" customHeight="1" spans="1:17">
      <c r="A161" s="14"/>
      <c r="B161" s="12" t="s">
        <v>187</v>
      </c>
      <c r="C161" s="20" t="s">
        <v>45</v>
      </c>
      <c r="D161" s="21">
        <v>455650</v>
      </c>
      <c r="E161" s="21"/>
      <c r="F161" s="21"/>
      <c r="G161" s="21"/>
      <c r="H161" s="21">
        <v>0.8</v>
      </c>
      <c r="I161" s="43">
        <f>ROUNDUP(D161*700*0.2*H161*0.0001+F161*700*0.2*0.0001,1)</f>
        <v>5103.3</v>
      </c>
      <c r="J161" s="44">
        <v>4481.1</v>
      </c>
      <c r="K161" s="21">
        <v>4979</v>
      </c>
      <c r="L161" s="45">
        <v>464226</v>
      </c>
      <c r="M161" s="45"/>
      <c r="N161" s="21">
        <f>ROUND(L161*670*0.2*H161*0.0001+M161*670*0.2*0.0001,1)</f>
        <v>4976.5</v>
      </c>
      <c r="O161" s="21">
        <f>K161-N161</f>
        <v>2.5</v>
      </c>
      <c r="P161" s="57">
        <f>ROUND(I161-J161-O161,2)</f>
        <v>619.7</v>
      </c>
      <c r="Q161" s="20"/>
    </row>
  </sheetData>
  <autoFilter ref="B6:Q161">
    <extLst/>
  </autoFilter>
  <mergeCells count="19">
    <mergeCell ref="A2:Q2"/>
    <mergeCell ref="D5:G5"/>
    <mergeCell ref="A8:A15"/>
    <mergeCell ref="A16:A23"/>
    <mergeCell ref="A24:A30"/>
    <mergeCell ref="A31:A45"/>
    <mergeCell ref="A46:A59"/>
    <mergeCell ref="A60:A69"/>
    <mergeCell ref="A70:A85"/>
    <mergeCell ref="A86:A91"/>
    <mergeCell ref="A92:A101"/>
    <mergeCell ref="A102:A116"/>
    <mergeCell ref="A117:A129"/>
    <mergeCell ref="A130:A137"/>
    <mergeCell ref="A138:A152"/>
    <mergeCell ref="A153:A161"/>
    <mergeCell ref="Q37:Q38"/>
    <mergeCell ref="Q95:Q96"/>
    <mergeCell ref="Q132:Q133"/>
  </mergeCells>
  <pageMargins left="0.708661417322835" right="0.708661417322835" top="0.748031496062992" bottom="0.748031496062992" header="0.31496062992126" footer="0.31496062992126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指标文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2025-10-23T20:11:33Z</dcterms:created>
  <dcterms:modified xsi:type="dcterms:W3CDTF">2025-10-23T20:13:21Z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69DA8532FE892F62751BFA68041AA044</vt:lpwstr>
  </property>
  <property fmtid="{D5CDD505-2E9C-101B-9397-08002B2CF9AE}" pid="3" name="KSOProductBuildVer">
    <vt:lpwstr>2052-11.8.2.11717</vt:lpwstr>
  </property>
</Properties>
</file>